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autoCompressPictures="0"/>
  <mc:AlternateContent xmlns:mc="http://schemas.openxmlformats.org/markup-compatibility/2006">
    <mc:Choice Requires="x15">
      <x15ac:absPath xmlns:x15ac="http://schemas.microsoft.com/office/spreadsheetml/2010/11/ac" url="C:\Users\kduty\Downloads\Asset Management\"/>
    </mc:Choice>
  </mc:AlternateContent>
  <xr:revisionPtr revIDLastSave="0" documentId="13_ncr:1_{187CEFB6-37BF-45D6-8228-38D1CB5A345C}" xr6:coauthVersionLast="47" xr6:coauthVersionMax="47" xr10:uidLastSave="{00000000-0000-0000-0000-000000000000}"/>
  <bookViews>
    <workbookView xWindow="-110" yWindow="-110" windowWidth="19420" windowHeight="10300" activeTab="3" xr2:uid="{00000000-000D-0000-FFFF-FFFF00000000}"/>
  </bookViews>
  <sheets>
    <sheet name="Benefits" sheetId="1" r:id="rId1"/>
    <sheet name="Quarterly Benefits" sheetId="3" r:id="rId2"/>
    <sheet name="State Credits" sheetId="4" r:id="rId3"/>
    <sheet name="Input Direction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29" i="4" l="1"/>
  <c r="M16" i="1"/>
  <c r="M17" i="1"/>
  <c r="M18" i="1"/>
  <c r="M19" i="1"/>
  <c r="M20" i="1"/>
  <c r="M21" i="1"/>
  <c r="M22" i="1"/>
  <c r="M23" i="1"/>
  <c r="M24" i="1"/>
  <c r="M25" i="1"/>
  <c r="M12" i="1"/>
  <c r="R15" i="4"/>
  <c r="R16" i="4"/>
  <c r="R17" i="4"/>
  <c r="R18" i="4"/>
  <c r="R19" i="4"/>
  <c r="R20" i="4"/>
  <c r="R21" i="4"/>
  <c r="R14" i="4"/>
  <c r="R10" i="4"/>
  <c r="Q29" i="4"/>
  <c r="E29" i="4"/>
  <c r="C12" i="4"/>
  <c r="R12" i="4" s="1"/>
  <c r="C11" i="4"/>
  <c r="C10" i="4"/>
  <c r="F13" i="4"/>
  <c r="M15" i="1" s="1"/>
  <c r="F11" i="4"/>
  <c r="F29" i="4" s="1"/>
  <c r="F12" i="4"/>
  <c r="M14" i="1" s="1"/>
  <c r="U14" i="1" s="1"/>
  <c r="C29" i="4"/>
  <c r="F28" i="3"/>
  <c r="F32" i="3"/>
  <c r="F20" i="3"/>
  <c r="F76" i="3"/>
  <c r="U73" i="3"/>
  <c r="U74" i="3"/>
  <c r="U75" i="3"/>
  <c r="U69" i="3"/>
  <c r="U70" i="3"/>
  <c r="U71" i="3"/>
  <c r="U65" i="3"/>
  <c r="U66" i="3"/>
  <c r="U67" i="3"/>
  <c r="U61" i="3"/>
  <c r="U62" i="3"/>
  <c r="U63" i="3"/>
  <c r="U57" i="3"/>
  <c r="U58" i="3"/>
  <c r="U59" i="3"/>
  <c r="U53" i="3"/>
  <c r="U54" i="3"/>
  <c r="U55" i="3"/>
  <c r="U45" i="3"/>
  <c r="U46" i="3"/>
  <c r="U47" i="3"/>
  <c r="U48" i="3"/>
  <c r="U49" i="3"/>
  <c r="U50" i="3"/>
  <c r="U51" i="3"/>
  <c r="U41" i="3"/>
  <c r="U42" i="3"/>
  <c r="U43" i="3"/>
  <c r="U37" i="3"/>
  <c r="U38" i="3"/>
  <c r="U39" i="3"/>
  <c r="L53" i="3"/>
  <c r="L54" i="3"/>
  <c r="L55" i="3"/>
  <c r="L49" i="3"/>
  <c r="L50" i="3"/>
  <c r="L51" i="3"/>
  <c r="U33" i="3"/>
  <c r="U34" i="3"/>
  <c r="U35" i="3"/>
  <c r="U29" i="3"/>
  <c r="U30" i="3"/>
  <c r="U31" i="3"/>
  <c r="U25" i="3"/>
  <c r="U26" i="3"/>
  <c r="U27" i="3"/>
  <c r="L25" i="3"/>
  <c r="L26" i="3"/>
  <c r="L27" i="3"/>
  <c r="L28" i="3"/>
  <c r="L29" i="3"/>
  <c r="L30" i="3"/>
  <c r="L31" i="3"/>
  <c r="L32" i="3"/>
  <c r="L33" i="3"/>
  <c r="L34" i="3"/>
  <c r="L35" i="3"/>
  <c r="L36" i="3"/>
  <c r="L37" i="3"/>
  <c r="L38" i="3"/>
  <c r="L39" i="3"/>
  <c r="L40" i="3"/>
  <c r="L41" i="3"/>
  <c r="L42" i="3"/>
  <c r="L43" i="3"/>
  <c r="L44" i="3"/>
  <c r="L45" i="3"/>
  <c r="L46" i="3"/>
  <c r="L47" i="3"/>
  <c r="U21" i="3"/>
  <c r="U22" i="3"/>
  <c r="U23" i="3"/>
  <c r="L21" i="3"/>
  <c r="L22" i="3"/>
  <c r="L23" i="3"/>
  <c r="U17" i="3"/>
  <c r="U18" i="3"/>
  <c r="U19" i="3"/>
  <c r="L17" i="3"/>
  <c r="L18" i="3"/>
  <c r="L19" i="3"/>
  <c r="U13" i="3"/>
  <c r="U14" i="3"/>
  <c r="U15" i="3"/>
  <c r="L13" i="3"/>
  <c r="L14" i="3"/>
  <c r="L15" i="3"/>
  <c r="U9" i="3"/>
  <c r="U77" i="3" s="1"/>
  <c r="U10" i="3"/>
  <c r="U11" i="3"/>
  <c r="V11" i="3" s="1"/>
  <c r="L9" i="3"/>
  <c r="L10" i="3"/>
  <c r="L11" i="3"/>
  <c r="V10" i="3"/>
  <c r="E77" i="3"/>
  <c r="C77" i="3"/>
  <c r="U76" i="3"/>
  <c r="U72" i="3"/>
  <c r="D72" i="3"/>
  <c r="U68" i="3"/>
  <c r="D68" i="3"/>
  <c r="U64" i="3"/>
  <c r="D64" i="3"/>
  <c r="F64" i="3" s="1"/>
  <c r="U60" i="3"/>
  <c r="D60" i="3"/>
  <c r="F60" i="3" s="1"/>
  <c r="U56" i="3"/>
  <c r="L56" i="3"/>
  <c r="D56" i="3"/>
  <c r="U52" i="3"/>
  <c r="L52" i="3"/>
  <c r="D52" i="3"/>
  <c r="L48" i="3"/>
  <c r="D48" i="3"/>
  <c r="U44" i="3"/>
  <c r="D44" i="3"/>
  <c r="F44" i="3" s="1"/>
  <c r="U40" i="3"/>
  <c r="D40" i="3"/>
  <c r="F40" i="3" s="1"/>
  <c r="U36" i="3"/>
  <c r="D36" i="3"/>
  <c r="F36" i="3" s="1"/>
  <c r="U32" i="3"/>
  <c r="U28" i="3"/>
  <c r="U24" i="3"/>
  <c r="L24" i="3"/>
  <c r="D24" i="3"/>
  <c r="U20" i="3"/>
  <c r="L20" i="3"/>
  <c r="U16" i="3"/>
  <c r="L16" i="3"/>
  <c r="F16" i="3"/>
  <c r="U12" i="3"/>
  <c r="L12" i="3"/>
  <c r="F12" i="3"/>
  <c r="U8" i="3"/>
  <c r="L8" i="3"/>
  <c r="L77" i="3" s="1"/>
  <c r="F8" i="3"/>
  <c r="U4" i="3"/>
  <c r="F4" i="3"/>
  <c r="E31" i="1"/>
  <c r="D21" i="1"/>
  <c r="F21" i="1" s="1"/>
  <c r="D17" i="1"/>
  <c r="F17" i="1"/>
  <c r="D20" i="1"/>
  <c r="F20" i="1" s="1"/>
  <c r="D23" i="1"/>
  <c r="F23" i="1" s="1"/>
  <c r="D24" i="1"/>
  <c r="F24" i="1" s="1"/>
  <c r="D25" i="1"/>
  <c r="F25" i="1"/>
  <c r="D26" i="1"/>
  <c r="F26" i="1" s="1"/>
  <c r="D27" i="1"/>
  <c r="D28" i="1"/>
  <c r="D29" i="1"/>
  <c r="F29" i="1" s="1"/>
  <c r="D22" i="1"/>
  <c r="F22" i="1"/>
  <c r="F13" i="1"/>
  <c r="F14" i="1"/>
  <c r="F15" i="1"/>
  <c r="F16" i="1"/>
  <c r="F18" i="1"/>
  <c r="F19" i="1"/>
  <c r="F27" i="1"/>
  <c r="F28" i="1"/>
  <c r="F30" i="1"/>
  <c r="F12" i="1"/>
  <c r="F68" i="3"/>
  <c r="F52" i="3"/>
  <c r="F56" i="3"/>
  <c r="F72" i="3"/>
  <c r="D77" i="3"/>
  <c r="F24" i="3"/>
  <c r="F48" i="3"/>
  <c r="V8" i="3"/>
  <c r="L14" i="1"/>
  <c r="L15" i="1"/>
  <c r="L16" i="1"/>
  <c r="L17" i="1"/>
  <c r="L18" i="1"/>
  <c r="L19" i="1"/>
  <c r="U19" i="1" s="1"/>
  <c r="L20" i="1"/>
  <c r="L21" i="1"/>
  <c r="L22" i="1"/>
  <c r="U22" i="1" s="1"/>
  <c r="L23" i="1"/>
  <c r="L24" i="1"/>
  <c r="L25" i="1"/>
  <c r="L13" i="1"/>
  <c r="T26" i="1"/>
  <c r="U26" i="1" s="1"/>
  <c r="T27" i="1"/>
  <c r="U27" i="1"/>
  <c r="T28" i="1"/>
  <c r="U28" i="1" s="1"/>
  <c r="T29" i="1"/>
  <c r="U29" i="1"/>
  <c r="T30" i="1"/>
  <c r="T13" i="1"/>
  <c r="T14" i="1"/>
  <c r="T15" i="1"/>
  <c r="T16" i="1"/>
  <c r="U16" i="1" s="1"/>
  <c r="T17" i="1"/>
  <c r="U17" i="1" s="1"/>
  <c r="T18" i="1"/>
  <c r="U18" i="1" s="1"/>
  <c r="T19" i="1"/>
  <c r="T20" i="1"/>
  <c r="U20" i="1" s="1"/>
  <c r="T21" i="1"/>
  <c r="T22" i="1"/>
  <c r="T23" i="1"/>
  <c r="T24" i="1"/>
  <c r="T25" i="1"/>
  <c r="T12" i="1"/>
  <c r="U12" i="1"/>
  <c r="C31" i="1"/>
  <c r="U25" i="1"/>
  <c r="U21" i="1"/>
  <c r="U24" i="1"/>
  <c r="U23" i="1"/>
  <c r="U15" i="1" l="1"/>
  <c r="V9" i="3"/>
  <c r="V77" i="3" s="1"/>
  <c r="M13" i="1"/>
  <c r="M31" i="1" s="1"/>
  <c r="R11" i="4"/>
  <c r="R29" i="4" s="1"/>
  <c r="R13" i="4"/>
  <c r="T31" i="1"/>
  <c r="L31" i="1"/>
  <c r="C7" i="1" s="1"/>
  <c r="D31" i="1"/>
  <c r="U13" i="1" l="1"/>
  <c r="U31" i="1" s="1"/>
</calcChain>
</file>

<file path=xl/sharedStrings.xml><?xml version="1.0" encoding="utf-8"?>
<sst xmlns="http://schemas.openxmlformats.org/spreadsheetml/2006/main" count="212" uniqueCount="88">
  <si>
    <t>Year</t>
  </si>
  <si>
    <t>Distributions</t>
  </si>
  <si>
    <t>Federal LIHTC</t>
  </si>
  <si>
    <t>Total Federal Credits</t>
  </si>
  <si>
    <t>Gross / Net</t>
  </si>
  <si>
    <t>Issuing State</t>
  </si>
  <si>
    <t>Gross</t>
  </si>
  <si>
    <t>NY</t>
  </si>
  <si>
    <t>Taxable Income / (Loss)</t>
  </si>
  <si>
    <t>Gain / (Loss) on Disposition</t>
  </si>
  <si>
    <t>Federal Energy Credits</t>
  </si>
  <si>
    <t>Federal Other Credits</t>
  </si>
  <si>
    <t>State Other Credits</t>
  </si>
  <si>
    <t>After Tax IRR</t>
  </si>
  <si>
    <t>Tax Rate</t>
  </si>
  <si>
    <t xml:space="preserve">Benefits as of </t>
  </si>
  <si>
    <t>Federal Historic Credits</t>
  </si>
  <si>
    <t>State Historic Credits</t>
  </si>
  <si>
    <t>State LIHTC Credits</t>
  </si>
  <si>
    <t>Notes:</t>
  </si>
  <si>
    <t>Text Format</t>
  </si>
  <si>
    <t>Capital Contributions</t>
  </si>
  <si>
    <t>Positive number</t>
  </si>
  <si>
    <t>Negative</t>
  </si>
  <si>
    <t xml:space="preserve">Positive </t>
  </si>
  <si>
    <t>Positive</t>
  </si>
  <si>
    <t>Taxable Income /(Loss)</t>
  </si>
  <si>
    <t>Gain /( Loss) on Disposition</t>
  </si>
  <si>
    <t xml:space="preserve">Text </t>
  </si>
  <si>
    <t>Net Benefits</t>
  </si>
  <si>
    <t>Fees</t>
  </si>
  <si>
    <t>Recapture</t>
  </si>
  <si>
    <t>Reserves</t>
  </si>
  <si>
    <t>Net Capital</t>
  </si>
  <si>
    <t>Starting with the closing year and ending with the last year of benefits</t>
  </si>
  <si>
    <t>Yearly amount of Other Federal Credits  that the Investor will/has received</t>
  </si>
  <si>
    <t>Yearly amount of Federal Energy Credits  that the Investor will/has received</t>
  </si>
  <si>
    <t>Yearly amount of Federal Historic Tax Credits  that the Investor will/has received</t>
  </si>
  <si>
    <t>Yearly amount of Federal Tax Credits (LIHTC) that the Investor will received</t>
  </si>
  <si>
    <t>Sum of Federal LIHTC, Historic, Energy and other Credits the Investor will/has received</t>
  </si>
  <si>
    <t xml:space="preserve">The State postal abbreviation that is issuing the Credits </t>
  </si>
  <si>
    <t>Income Positive/Loss Negative</t>
  </si>
  <si>
    <t>Sum of Taxable Income(Loss) and Gain/(Loss) on Disposition or Sale</t>
  </si>
  <si>
    <t>Yearly Gain or Loss on Disposition from Lower Tier and Upper Tier allocated to the Investor</t>
  </si>
  <si>
    <t>Please state if State Tax Credits are entered in either Gross / Net (preference is Gross)</t>
  </si>
  <si>
    <t>Gross Capital Contributed</t>
  </si>
  <si>
    <t>Gross Capital minus reserves and fees</t>
  </si>
  <si>
    <t>Total Taxable Income / (Loss)</t>
  </si>
  <si>
    <t>Total Taxable Income  or Gain / (Loss)</t>
  </si>
  <si>
    <t>Syndicator</t>
  </si>
  <si>
    <t>XYZ</t>
  </si>
  <si>
    <t>Fund</t>
  </si>
  <si>
    <t>ABC Fund I</t>
  </si>
  <si>
    <t>Close date</t>
  </si>
  <si>
    <t>% 0f 8609s issued</t>
  </si>
  <si>
    <t>"Aside from fund specific information that needs to be stated, please address any reasons for changes from prior reporting period and state any potential issues might change the  benefits in the future. For example, pending foreclosures where the credits are still included in the schedule. "</t>
  </si>
  <si>
    <t>Gross / Net (tax effected)</t>
  </si>
  <si>
    <t>The total amount of capital that will be called for each year to be invested in the Fund; included applied adjusters only</t>
  </si>
  <si>
    <t>Closing Target IRR</t>
  </si>
  <si>
    <t>Closing Price Per Credit</t>
  </si>
  <si>
    <t>Year and Quarter</t>
  </si>
  <si>
    <t>CA</t>
  </si>
  <si>
    <t>Total State Capital Contributed</t>
  </si>
  <si>
    <t xml:space="preserve">Capital Contributed </t>
  </si>
  <si>
    <t>UT</t>
  </si>
  <si>
    <t>Amount of capital called for fund held reserves</t>
  </si>
  <si>
    <t>Issuing State (On State Credits tab)</t>
  </si>
  <si>
    <t>Total Federal Credits + State Credits Tax effected (calculate) + (Total Taxable Income / (Loss) times Tax Rate)</t>
  </si>
  <si>
    <t>Quarterly Benefits Tab</t>
  </si>
  <si>
    <t>State Credits Tab</t>
  </si>
  <si>
    <t xml:space="preserve">Totals </t>
  </si>
  <si>
    <t>Totals</t>
  </si>
  <si>
    <t>Any cash returned to the Investor, including Sale of Investment  (Gross not net of taxes)</t>
  </si>
  <si>
    <r>
      <t xml:space="preserve">Yearly amount of State Historic Tax Credits  that the Investor will receive; please report these as </t>
    </r>
    <r>
      <rPr>
        <b/>
        <sz val="11"/>
        <color theme="1"/>
        <rFont val="Calibri"/>
        <family val="2"/>
        <scheme val="minor"/>
      </rPr>
      <t>Gross</t>
    </r>
    <r>
      <rPr>
        <sz val="11"/>
        <color theme="1"/>
        <rFont val="Calibri"/>
        <family val="2"/>
        <scheme val="minor"/>
      </rPr>
      <t xml:space="preserve"> Tax Credits not tax rate effected </t>
    </r>
  </si>
  <si>
    <r>
      <t xml:space="preserve">Yearly amount of State Tax Credits that the Investor will receive; please report these as </t>
    </r>
    <r>
      <rPr>
        <b/>
        <sz val="11"/>
        <color theme="1"/>
        <rFont val="Calibri"/>
        <family val="2"/>
        <scheme val="minor"/>
      </rPr>
      <t xml:space="preserve">Gross </t>
    </r>
    <r>
      <rPr>
        <sz val="11"/>
        <color theme="1"/>
        <rFont val="Calibri"/>
        <family val="2"/>
        <scheme val="minor"/>
      </rPr>
      <t>Tax Credits not tax rated effected</t>
    </r>
  </si>
  <si>
    <t xml:space="preserve">Aside from fund specific information that needs to be stated, please address any reasons for changes from prior reporting period and state any potential issues might change the  benefits in the future. For example, pending foreclosures where the credits are still included in the schedule.  Note if there is any 754 Step-ups and/or recapture details of lower tiers. </t>
  </si>
  <si>
    <t xml:space="preserve">State Certificated LIHTC </t>
  </si>
  <si>
    <t xml:space="preserve">State Allocated LIHTC </t>
  </si>
  <si>
    <t>Total of all fees and acquisition reimbursed expenses</t>
  </si>
  <si>
    <r>
      <t xml:space="preserve">Yearly amount of total State Tax Credits rolled up from the States Credits Schedule tab that the investor will receive; please report these as </t>
    </r>
    <r>
      <rPr>
        <b/>
        <sz val="11"/>
        <color theme="1"/>
        <rFont val="Calibri"/>
        <family val="2"/>
        <scheme val="minor"/>
      </rPr>
      <t>Gross</t>
    </r>
    <r>
      <rPr>
        <sz val="11"/>
        <color theme="1"/>
        <rFont val="Calibri"/>
        <family val="2"/>
        <scheme val="minor"/>
      </rPr>
      <t xml:space="preserve"> Tax Credits</t>
    </r>
    <r>
      <rPr>
        <sz val="11"/>
        <color theme="1"/>
        <rFont val="Calibri"/>
        <family val="2"/>
        <scheme val="minor"/>
      </rPr>
      <t xml:space="preserve">, not tax rated effected </t>
    </r>
  </si>
  <si>
    <t>Yearly amount of Taxable Income or Loss combined from the lower tiers and upper tier</t>
  </si>
  <si>
    <t>Same as the Benefits only shown on a quarterly rather than annual basis</t>
  </si>
  <si>
    <t xml:space="preserve">Add a section for each state where state credits flow through the fund.  In this example we have two states shown, but this schedule can be expanded or contracted as needed. Make sure you show the credits as gross and then tax effect them for the Net Benefits. </t>
  </si>
  <si>
    <t>Notes</t>
  </si>
  <si>
    <t>Calculation</t>
  </si>
  <si>
    <t>Total of Federal credit recapture taken and please add a note in the comment section as to which lower tier had recapture and deduct the amount from the appropriate credit column</t>
  </si>
  <si>
    <r>
      <rPr>
        <b/>
        <sz val="12"/>
        <color theme="1"/>
        <rFont val="Calibri"/>
        <family val="2"/>
        <scheme val="minor"/>
      </rPr>
      <t>Before submitting please check the following:</t>
    </r>
    <r>
      <rPr>
        <sz val="12"/>
        <color theme="1"/>
        <rFont val="Calibri"/>
        <family val="2"/>
        <scheme val="minor"/>
      </rPr>
      <t xml:space="preserve">
• Inputs are positive and negative as required
• State credits are input as gross and not net
• The gain and loss on disposition is not left blank
• Federal credits are properly split out between types and not all reported in the LIHTC column
</t>
    </r>
  </si>
  <si>
    <t xml:space="preserve">Please do not change the format; investors will map this format for upload purposes into their databases.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</si>
</sst>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_);\(0\)"/>
    <numFmt numFmtId="165" formatCode="[$-409]mmmm\ d\,\ yyyy;@"/>
    <numFmt numFmtId="166" formatCode="mm/dd/yy;@"/>
  </numFmts>
  <fonts count="1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Arial"/>
      <family val="2"/>
    </font>
    <font>
      <sz val="11"/>
      <name val="Calibri"/>
      <family val="2"/>
      <scheme val="minor"/>
    </font>
    <font>
      <sz val="10"/>
      <name val="Arial"/>
      <family val="2"/>
    </font>
    <font>
      <sz val="9"/>
      <color theme="1"/>
      <name val="Arial"/>
      <family val="2"/>
    </font>
    <font>
      <i/>
      <sz val="10"/>
      <color theme="1"/>
      <name val="Calibri"/>
      <family val="2"/>
      <scheme val="minor"/>
    </font>
    <font>
      <b/>
      <sz val="8"/>
      <color theme="1"/>
      <name val="Arial"/>
      <family val="2"/>
    </font>
    <font>
      <b/>
      <sz val="12"/>
      <color theme="1"/>
      <name val="Calibri"/>
      <family val="2"/>
      <scheme val="minor"/>
    </font>
    <font>
      <b/>
      <sz val="14"/>
      <color theme="1"/>
      <name val="Calibri"/>
      <scheme val="minor"/>
    </font>
    <font>
      <b/>
      <i/>
      <sz val="14"/>
      <color rgb="FFFF6600"/>
      <name val="Calibri"/>
      <scheme val="minor"/>
    </font>
    <font>
      <sz val="14"/>
      <color rgb="FFFF6600"/>
      <name val="Calibri"/>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9" tint="0.79998168889431442"/>
        <bgColor indexed="64"/>
      </patternFill>
    </fill>
  </fills>
  <borders count="46">
    <border>
      <left/>
      <right/>
      <top/>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style="thin">
        <color auto="1"/>
      </top>
      <bottom style="double">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style="medium">
        <color auto="1"/>
      </left>
      <right/>
      <top/>
      <bottom style="medium">
        <color auto="1"/>
      </bottom>
      <diagonal/>
    </border>
  </borders>
  <cellStyleXfs count="9">
    <xf numFmtId="0" fontId="0" fillId="0" borderId="0"/>
    <xf numFmtId="9" fontId="3" fillId="0" borderId="0" applyFont="0" applyFill="0" applyBorder="0" applyAlignment="0" applyProtection="0"/>
    <xf numFmtId="0" fontId="6" fillId="0" borderId="0"/>
    <xf numFmtId="9" fontId="6" fillId="0" borderId="0" applyFont="0" applyFill="0" applyBorder="0" applyAlignment="0" applyProtection="0"/>
    <xf numFmtId="165" fontId="8" fillId="0" borderId="0"/>
    <xf numFmtId="9" fontId="9" fillId="0" borderId="0" applyFont="0" applyFill="0" applyBorder="0" applyAlignment="0" applyProtection="0"/>
    <xf numFmtId="43" fontId="9" fillId="0" borderId="0" applyFont="0" applyFill="0" applyBorder="0" applyAlignment="0" applyProtection="0"/>
    <xf numFmtId="0" fontId="8" fillId="0" borderId="0"/>
    <xf numFmtId="44" fontId="3" fillId="0" borderId="0" applyFont="0" applyFill="0" applyBorder="0" applyAlignment="0" applyProtection="0"/>
  </cellStyleXfs>
  <cellXfs count="88">
    <xf numFmtId="0" fontId="0" fillId="0" borderId="0" xfId="0"/>
    <xf numFmtId="37" fontId="6" fillId="0" borderId="5" xfId="2" applyNumberFormat="1" applyBorder="1"/>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37" fontId="6" fillId="0" borderId="11" xfId="2" applyNumberFormat="1" applyBorder="1"/>
    <xf numFmtId="37" fontId="6" fillId="0" borderId="12" xfId="2" applyNumberFormat="1" applyBorder="1"/>
    <xf numFmtId="37" fontId="6" fillId="0" borderId="14" xfId="2" applyNumberFormat="1" applyBorder="1"/>
    <xf numFmtId="37" fontId="6" fillId="0" borderId="15" xfId="2" applyNumberFormat="1" applyBorder="1"/>
    <xf numFmtId="37" fontId="6" fillId="0" borderId="16" xfId="2" applyNumberFormat="1" applyBorder="1"/>
    <xf numFmtId="37" fontId="6" fillId="0" borderId="17" xfId="2" applyNumberFormat="1" applyBorder="1"/>
    <xf numFmtId="37" fontId="6" fillId="0" borderId="18" xfId="2" applyNumberFormat="1" applyBorder="1"/>
    <xf numFmtId="37" fontId="6" fillId="0" borderId="19" xfId="2" applyNumberFormat="1" applyBorder="1"/>
    <xf numFmtId="0" fontId="5" fillId="3" borderId="20" xfId="0" applyFont="1" applyFill="1" applyBorder="1" applyAlignment="1">
      <alignment horizontal="center" vertical="center" wrapText="1"/>
    </xf>
    <xf numFmtId="37" fontId="6" fillId="0" borderId="6" xfId="2" applyNumberFormat="1" applyBorder="1"/>
    <xf numFmtId="37" fontId="6" fillId="0" borderId="21" xfId="2" applyNumberFormat="1" applyBorder="1"/>
    <xf numFmtId="37" fontId="6" fillId="0" borderId="22" xfId="2" applyNumberFormat="1" applyBorder="1"/>
    <xf numFmtId="0" fontId="5" fillId="3" borderId="23" xfId="0" applyFont="1" applyFill="1" applyBorder="1" applyAlignment="1">
      <alignment horizontal="center" vertical="center" wrapText="1"/>
    </xf>
    <xf numFmtId="37" fontId="6" fillId="0" borderId="3" xfId="2" applyNumberFormat="1" applyBorder="1"/>
    <xf numFmtId="37" fontId="6" fillId="0" borderId="24" xfId="2" applyNumberFormat="1" applyBorder="1"/>
    <xf numFmtId="37" fontId="6" fillId="0" borderId="13" xfId="2" applyNumberFormat="1" applyBorder="1"/>
    <xf numFmtId="0" fontId="5" fillId="3" borderId="25" xfId="0" applyFont="1" applyFill="1" applyBorder="1" applyAlignment="1">
      <alignment horizontal="center" vertical="center" wrapText="1"/>
    </xf>
    <xf numFmtId="37" fontId="6" fillId="0" borderId="7" xfId="2" applyNumberFormat="1" applyBorder="1"/>
    <xf numFmtId="37" fontId="6" fillId="0" borderId="26" xfId="2" applyNumberFormat="1" applyBorder="1"/>
    <xf numFmtId="37" fontId="6" fillId="0" borderId="27" xfId="2" applyNumberFormat="1" applyBorder="1"/>
    <xf numFmtId="0" fontId="5" fillId="3" borderId="2" xfId="0" applyFont="1" applyFill="1" applyBorder="1" applyAlignment="1">
      <alignment horizontal="center" vertical="center" wrapText="1"/>
    </xf>
    <xf numFmtId="37" fontId="6" fillId="0" borderId="5" xfId="2" applyNumberFormat="1" applyBorder="1" applyAlignment="1">
      <alignment horizontal="center"/>
    </xf>
    <xf numFmtId="37" fontId="6" fillId="0" borderId="6" xfId="2" applyNumberFormat="1" applyBorder="1" applyAlignment="1">
      <alignment horizontal="center"/>
    </xf>
    <xf numFmtId="164" fontId="6" fillId="0" borderId="3" xfId="2" applyNumberFormat="1" applyBorder="1"/>
    <xf numFmtId="164" fontId="6" fillId="0" borderId="13" xfId="2" applyNumberFormat="1" applyBorder="1"/>
    <xf numFmtId="0" fontId="0" fillId="0" borderId="28" xfId="0" applyBorder="1"/>
    <xf numFmtId="0" fontId="0" fillId="0" borderId="31" xfId="0" applyBorder="1"/>
    <xf numFmtId="0" fontId="0" fillId="0" borderId="5" xfId="0" applyBorder="1" applyAlignment="1">
      <alignment horizontal="center" wrapText="1"/>
    </xf>
    <xf numFmtId="0" fontId="0" fillId="2" borderId="5" xfId="0" applyFill="1" applyBorder="1" applyAlignment="1">
      <alignment horizontal="center" wrapText="1"/>
    </xf>
    <xf numFmtId="0" fontId="0" fillId="0" borderId="5" xfId="0" applyBorder="1" applyAlignment="1">
      <alignment horizontal="center"/>
    </xf>
    <xf numFmtId="0" fontId="5" fillId="3" borderId="33" xfId="0" applyFont="1" applyFill="1" applyBorder="1" applyAlignment="1">
      <alignment horizontal="center" vertical="center" wrapText="1"/>
    </xf>
    <xf numFmtId="0" fontId="4" fillId="2" borderId="5" xfId="0" applyFont="1" applyFill="1" applyBorder="1" applyAlignment="1">
      <alignment horizontal="center" wrapText="1"/>
    </xf>
    <xf numFmtId="0" fontId="4" fillId="0" borderId="5" xfId="0" applyFont="1" applyBorder="1" applyAlignment="1">
      <alignment horizontal="center"/>
    </xf>
    <xf numFmtId="0" fontId="0" fillId="0" borderId="0" xfId="0" applyAlignment="1">
      <alignment horizontal="left"/>
    </xf>
    <xf numFmtId="0" fontId="7" fillId="0" borderId="0" xfId="0" applyFont="1" applyAlignment="1">
      <alignment horizontal="left"/>
    </xf>
    <xf numFmtId="14" fontId="0" fillId="0" borderId="0" xfId="0" applyNumberFormat="1" applyAlignment="1">
      <alignment horizontal="left"/>
    </xf>
    <xf numFmtId="10" fontId="0" fillId="0" borderId="0" xfId="1" applyNumberFormat="1" applyFont="1" applyFill="1" applyAlignment="1">
      <alignment horizontal="left"/>
    </xf>
    <xf numFmtId="9" fontId="0" fillId="0" borderId="0" xfId="1" applyFont="1" applyAlignment="1">
      <alignment horizontal="left"/>
    </xf>
    <xf numFmtId="0" fontId="4" fillId="0" borderId="0" xfId="0" applyFont="1" applyAlignment="1">
      <alignment horizontal="left"/>
    </xf>
    <xf numFmtId="0" fontId="5" fillId="3" borderId="34" xfId="0" applyFont="1" applyFill="1" applyBorder="1" applyAlignment="1">
      <alignment horizontal="center" vertical="center" wrapText="1"/>
    </xf>
    <xf numFmtId="37" fontId="6" fillId="0" borderId="35" xfId="2" applyNumberFormat="1" applyBorder="1"/>
    <xf numFmtId="44" fontId="0" fillId="0" borderId="0" xfId="8" applyFont="1" applyFill="1" applyAlignment="1">
      <alignment horizontal="left"/>
    </xf>
    <xf numFmtId="166" fontId="6" fillId="0" borderId="3" xfId="2" applyNumberFormat="1" applyBorder="1"/>
    <xf numFmtId="37" fontId="6" fillId="0" borderId="36" xfId="2" applyNumberFormat="1" applyBorder="1"/>
    <xf numFmtId="37" fontId="6" fillId="0" borderId="37" xfId="2" applyNumberFormat="1" applyBorder="1"/>
    <xf numFmtId="37" fontId="6" fillId="0" borderId="38" xfId="2" applyNumberFormat="1" applyBorder="1"/>
    <xf numFmtId="37" fontId="6" fillId="0" borderId="30" xfId="2" applyNumberFormat="1" applyBorder="1"/>
    <xf numFmtId="37" fontId="6" fillId="0" borderId="28" xfId="2" applyNumberFormat="1" applyBorder="1"/>
    <xf numFmtId="37" fontId="6" fillId="0" borderId="39" xfId="2" applyNumberFormat="1" applyBorder="1"/>
    <xf numFmtId="37" fontId="6" fillId="0" borderId="4" xfId="2" applyNumberFormat="1" applyBorder="1" applyAlignment="1">
      <alignment horizontal="center"/>
    </xf>
    <xf numFmtId="37" fontId="6" fillId="0" borderId="4" xfId="2" applyNumberFormat="1" applyBorder="1"/>
    <xf numFmtId="37" fontId="6" fillId="0" borderId="40" xfId="2" applyNumberFormat="1" applyBorder="1"/>
    <xf numFmtId="37" fontId="6" fillId="0" borderId="41" xfId="2" applyNumberFormat="1" applyBorder="1"/>
    <xf numFmtId="0" fontId="5" fillId="3" borderId="42" xfId="0" applyFont="1" applyFill="1" applyBorder="1" applyAlignment="1">
      <alignment horizontal="center" vertical="center" wrapText="1"/>
    </xf>
    <xf numFmtId="37" fontId="6" fillId="0" borderId="43" xfId="2" applyNumberFormat="1" applyBorder="1"/>
    <xf numFmtId="37" fontId="6" fillId="0" borderId="44" xfId="2" applyNumberFormat="1" applyBorder="1"/>
    <xf numFmtId="37" fontId="6" fillId="0" borderId="45" xfId="2" applyNumberFormat="1" applyBorder="1"/>
    <xf numFmtId="37" fontId="6" fillId="0" borderId="11" xfId="2" applyNumberFormat="1" applyBorder="1" applyAlignment="1">
      <alignment horizontal="center"/>
    </xf>
    <xf numFmtId="37" fontId="6" fillId="0" borderId="12" xfId="2" applyNumberFormat="1" applyBorder="1" applyAlignment="1">
      <alignment horizontal="center"/>
    </xf>
    <xf numFmtId="0" fontId="0" fillId="4" borderId="5" xfId="0" applyFill="1" applyBorder="1" applyAlignment="1">
      <alignment horizontal="center" wrapText="1"/>
    </xf>
    <xf numFmtId="37" fontId="11" fillId="0" borderId="24" xfId="2" applyNumberFormat="1" applyFont="1" applyBorder="1"/>
    <xf numFmtId="0" fontId="0" fillId="0" borderId="0" xfId="0" applyAlignment="1">
      <alignment vertical="center"/>
    </xf>
    <xf numFmtId="0" fontId="10" fillId="0" borderId="29" xfId="0" applyFont="1"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1" xfId="0" applyBorder="1" applyAlignment="1">
      <alignment wrapText="1"/>
    </xf>
    <xf numFmtId="0" fontId="0" fillId="0" borderId="32" xfId="0" applyBorder="1" applyAlignment="1">
      <alignment wrapText="1"/>
    </xf>
    <xf numFmtId="0" fontId="0" fillId="0" borderId="41" xfId="0" applyBorder="1"/>
    <xf numFmtId="0" fontId="0" fillId="0" borderId="0" xfId="0"/>
    <xf numFmtId="0" fontId="13" fillId="0" borderId="0" xfId="0" applyFont="1" applyAlignment="1">
      <alignment horizontal="center" vertical="top"/>
    </xf>
    <xf numFmtId="0" fontId="2" fillId="0" borderId="28" xfId="0" applyFont="1" applyBorder="1" applyAlignment="1">
      <alignment horizontal="center" wrapText="1"/>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2" xfId="0" applyFont="1" applyBorder="1" applyAlignment="1">
      <alignment horizontal="center"/>
    </xf>
    <xf numFmtId="0" fontId="4" fillId="0" borderId="5" xfId="0" applyFont="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7" xfId="0" applyBorder="1" applyAlignment="1">
      <alignment horizontal="center" wrapText="1"/>
    </xf>
    <xf numFmtId="0" fontId="14" fillId="0" borderId="0" xfId="0" applyFont="1" applyAlignment="1">
      <alignment horizontal="center"/>
    </xf>
    <xf numFmtId="0" fontId="15" fillId="0" borderId="0" xfId="0" applyFont="1" applyAlignment="1">
      <alignment horizontal="center"/>
    </xf>
  </cellXfs>
  <cellStyles count="9">
    <cellStyle name="Comma 2" xfId="6" xr:uid="{00000000-0005-0000-0000-000000000000}"/>
    <cellStyle name="Currency" xfId="8" builtinId="4"/>
    <cellStyle name="Normal" xfId="0" builtinId="0"/>
    <cellStyle name="Normal 2" xfId="2" xr:uid="{00000000-0005-0000-0000-000003000000}"/>
    <cellStyle name="Normal 2 2" xfId="7" xr:uid="{00000000-0005-0000-0000-000004000000}"/>
    <cellStyle name="Normal 2 3" xfId="4" xr:uid="{00000000-0005-0000-0000-000005000000}"/>
    <cellStyle name="Percent" xfId="1" builtinId="5"/>
    <cellStyle name="Percent 2" xfId="3" xr:uid="{00000000-0005-0000-0000-000007000000}"/>
    <cellStyle name="Percent 2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hic.org/index.ph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203201</xdr:colOff>
      <xdr:row>0</xdr:row>
      <xdr:rowOff>375920</xdr:rowOff>
    </xdr:to>
    <xdr:pic>
      <xdr:nvPicPr>
        <xdr:cNvPr id="5" name="Picture 4" descr="https://ahic.org/images/design/AHIC-logo-for-web.jpg">
          <a:hlinkClick xmlns:r="http://schemas.openxmlformats.org/officeDocument/2006/relationships" r:id="rId1"/>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0"/>
          <a:ext cx="1920240" cy="3759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34"/>
  <sheetViews>
    <sheetView workbookViewId="0">
      <selection activeCell="E7" sqref="E7"/>
    </sheetView>
  </sheetViews>
  <sheetFormatPr defaultColWidth="8.81640625" defaultRowHeight="14.5" x14ac:dyDescent="0.35"/>
  <cols>
    <col min="2" max="2" width="22.453125" customWidth="1"/>
    <col min="3" max="3" width="11.81640625" customWidth="1"/>
    <col min="6" max="7" width="13" customWidth="1"/>
    <col min="8" max="8" width="9.453125" customWidth="1"/>
    <col min="12" max="12" width="10.1796875" customWidth="1"/>
    <col min="16" max="16" width="9.81640625" customWidth="1"/>
    <col min="17" max="17" width="12.453125" customWidth="1"/>
    <col min="18" max="20" width="13" customWidth="1"/>
    <col min="21" max="21" width="14.81640625" customWidth="1"/>
  </cols>
  <sheetData>
    <row r="1" spans="2:21" ht="17.25" customHeight="1" x14ac:dyDescent="0.35">
      <c r="B1" s="43" t="s">
        <v>49</v>
      </c>
      <c r="C1" s="43" t="s">
        <v>50</v>
      </c>
    </row>
    <row r="2" spans="2:21" x14ac:dyDescent="0.35">
      <c r="B2" s="43" t="s">
        <v>51</v>
      </c>
      <c r="C2" s="43" t="s">
        <v>52</v>
      </c>
    </row>
    <row r="3" spans="2:21" x14ac:dyDescent="0.35">
      <c r="B3" s="38" t="s">
        <v>15</v>
      </c>
      <c r="C3" s="40">
        <v>43832</v>
      </c>
    </row>
    <row r="4" spans="2:21" x14ac:dyDescent="0.35">
      <c r="B4" s="38" t="s">
        <v>53</v>
      </c>
      <c r="C4" s="40">
        <v>43069</v>
      </c>
    </row>
    <row r="5" spans="2:21" x14ac:dyDescent="0.35">
      <c r="B5" s="38" t="s">
        <v>13</v>
      </c>
      <c r="C5" s="41">
        <v>5.7500000000000002E-2</v>
      </c>
    </row>
    <row r="6" spans="2:21" x14ac:dyDescent="0.35">
      <c r="B6" s="38" t="s">
        <v>58</v>
      </c>
      <c r="C6" s="41">
        <v>5.7000000000000002E-2</v>
      </c>
    </row>
    <row r="7" spans="2:21" x14ac:dyDescent="0.35">
      <c r="B7" s="38" t="s">
        <v>59</v>
      </c>
      <c r="C7" s="46">
        <f>C31/L31</f>
        <v>0.98675426619027828</v>
      </c>
    </row>
    <row r="8" spans="2:21" x14ac:dyDescent="0.35">
      <c r="B8" s="39" t="s">
        <v>14</v>
      </c>
      <c r="C8" s="42">
        <v>0.21</v>
      </c>
    </row>
    <row r="9" spans="2:21" x14ac:dyDescent="0.35">
      <c r="B9" s="39" t="s">
        <v>54</v>
      </c>
      <c r="C9" s="42">
        <v>1</v>
      </c>
    </row>
    <row r="10" spans="2:21" ht="15" thickBot="1" x14ac:dyDescent="0.4"/>
    <row r="11" spans="2:21" ht="43.5" x14ac:dyDescent="0.35">
      <c r="B11" s="25" t="s">
        <v>0</v>
      </c>
      <c r="C11" s="2" t="s">
        <v>45</v>
      </c>
      <c r="D11" s="3" t="s">
        <v>32</v>
      </c>
      <c r="E11" s="35" t="s">
        <v>30</v>
      </c>
      <c r="F11" s="44" t="s">
        <v>33</v>
      </c>
      <c r="G11" s="21" t="s">
        <v>1</v>
      </c>
      <c r="H11" s="21" t="s">
        <v>2</v>
      </c>
      <c r="I11" s="3" t="s">
        <v>16</v>
      </c>
      <c r="J11" s="3" t="s">
        <v>10</v>
      </c>
      <c r="K11" s="3" t="s">
        <v>11</v>
      </c>
      <c r="L11" s="4" t="s">
        <v>3</v>
      </c>
      <c r="M11" s="21" t="s">
        <v>18</v>
      </c>
      <c r="N11" s="3" t="s">
        <v>17</v>
      </c>
      <c r="O11" s="3" t="s">
        <v>12</v>
      </c>
      <c r="P11" s="3" t="s">
        <v>56</v>
      </c>
      <c r="Q11" s="2" t="s">
        <v>8</v>
      </c>
      <c r="R11" s="3" t="s">
        <v>9</v>
      </c>
      <c r="S11" s="13" t="s">
        <v>31</v>
      </c>
      <c r="T11" s="13" t="s">
        <v>47</v>
      </c>
      <c r="U11" s="17" t="s">
        <v>29</v>
      </c>
    </row>
    <row r="12" spans="2:21" x14ac:dyDescent="0.35">
      <c r="B12" s="28">
        <v>2017</v>
      </c>
      <c r="C12" s="5">
        <v>1304232</v>
      </c>
      <c r="D12" s="1">
        <v>0</v>
      </c>
      <c r="E12" s="1">
        <v>1000000</v>
      </c>
      <c r="F12" s="6">
        <f t="shared" ref="F12:F30" si="0">C12-D12-E12</f>
        <v>304232</v>
      </c>
      <c r="G12" s="22"/>
      <c r="H12" s="22">
        <v>0</v>
      </c>
      <c r="I12" s="1">
        <v>0</v>
      </c>
      <c r="J12" s="1">
        <v>0</v>
      </c>
      <c r="K12" s="1">
        <v>0</v>
      </c>
      <c r="L12" s="6">
        <v>0</v>
      </c>
      <c r="M12" s="22">
        <f>'State Credits'!F10+'State Credits'!M10</f>
        <v>0</v>
      </c>
      <c r="N12" s="1"/>
      <c r="O12" s="1"/>
      <c r="P12" s="26" t="s">
        <v>6</v>
      </c>
      <c r="Q12" s="5">
        <v>-300000</v>
      </c>
      <c r="R12" s="1">
        <v>0</v>
      </c>
      <c r="S12" s="14"/>
      <c r="T12" s="14">
        <f>Q12+R12</f>
        <v>-300000</v>
      </c>
      <c r="U12" s="18">
        <f t="shared" ref="U12:U29" si="1">((-T12*$C$8)+L12)+((1-$C$8)*M12)</f>
        <v>63000</v>
      </c>
    </row>
    <row r="13" spans="2:21" x14ac:dyDescent="0.35">
      <c r="B13" s="28">
        <v>2018</v>
      </c>
      <c r="C13" s="5">
        <v>2794702</v>
      </c>
      <c r="D13" s="1"/>
      <c r="E13" s="1"/>
      <c r="F13" s="6">
        <f t="shared" si="0"/>
        <v>2794702</v>
      </c>
      <c r="G13" s="22"/>
      <c r="H13" s="22">
        <v>615634</v>
      </c>
      <c r="I13" s="1">
        <v>355555.63175058708</v>
      </c>
      <c r="J13" s="1">
        <v>0</v>
      </c>
      <c r="K13" s="1">
        <v>0</v>
      </c>
      <c r="L13" s="6">
        <f>SUM(H13:K13)</f>
        <v>971189.63175058714</v>
      </c>
      <c r="M13" s="22">
        <f>'State Credits'!F11+'State Credits'!M11</f>
        <v>925128</v>
      </c>
      <c r="N13" s="1"/>
      <c r="O13" s="1"/>
      <c r="P13" s="26" t="s">
        <v>6</v>
      </c>
      <c r="Q13" s="5">
        <v>-1241631</v>
      </c>
      <c r="R13" s="1">
        <v>0</v>
      </c>
      <c r="S13" s="14"/>
      <c r="T13" s="14">
        <f t="shared" ref="T13:T30" si="2">Q13+R13</f>
        <v>-1241631</v>
      </c>
      <c r="U13" s="18">
        <f t="shared" si="1"/>
        <v>1962783.2617505873</v>
      </c>
    </row>
    <row r="14" spans="2:21" x14ac:dyDescent="0.35">
      <c r="B14" s="28">
        <v>2019</v>
      </c>
      <c r="C14" s="5">
        <v>18998217</v>
      </c>
      <c r="D14" s="1"/>
      <c r="E14" s="1"/>
      <c r="F14" s="6">
        <f t="shared" si="0"/>
        <v>18998217</v>
      </c>
      <c r="G14" s="22"/>
      <c r="H14" s="22">
        <v>2191645.7119882805</v>
      </c>
      <c r="I14" s="1">
        <v>281594.94347539009</v>
      </c>
      <c r="J14" s="1">
        <v>0</v>
      </c>
      <c r="K14" s="1">
        <v>0</v>
      </c>
      <c r="L14" s="6">
        <f t="shared" ref="L14:L25" si="3">SUM(H14:K14)</f>
        <v>2473240.6554636704</v>
      </c>
      <c r="M14" s="22">
        <f>'State Credits'!F12+'State Credits'!M12</f>
        <v>987253</v>
      </c>
      <c r="N14" s="1"/>
      <c r="O14" s="1"/>
      <c r="P14" s="26" t="s">
        <v>6</v>
      </c>
      <c r="Q14" s="5">
        <v>-1644769</v>
      </c>
      <c r="R14" s="1">
        <v>0</v>
      </c>
      <c r="S14" s="14"/>
      <c r="T14" s="14">
        <f t="shared" si="2"/>
        <v>-1644769</v>
      </c>
      <c r="U14" s="18">
        <f t="shared" si="1"/>
        <v>3598572.0154636707</v>
      </c>
    </row>
    <row r="15" spans="2:21" x14ac:dyDescent="0.35">
      <c r="B15" s="28">
        <v>2020</v>
      </c>
      <c r="C15" s="5">
        <v>9665884</v>
      </c>
      <c r="D15" s="1"/>
      <c r="E15" s="1"/>
      <c r="F15" s="6">
        <f t="shared" si="0"/>
        <v>9665884</v>
      </c>
      <c r="G15" s="22"/>
      <c r="H15" s="22">
        <v>3372300.8429942764</v>
      </c>
      <c r="I15" s="1">
        <v>0</v>
      </c>
      <c r="J15" s="1">
        <v>0</v>
      </c>
      <c r="K15" s="1">
        <v>0</v>
      </c>
      <c r="L15" s="6">
        <f t="shared" si="3"/>
        <v>3372300.8429942764</v>
      </c>
      <c r="M15" s="22">
        <f>'State Credits'!F13+'State Credits'!M13</f>
        <v>867253</v>
      </c>
      <c r="N15" s="1"/>
      <c r="O15" s="1"/>
      <c r="P15" s="26" t="s">
        <v>6</v>
      </c>
      <c r="Q15" s="5">
        <v>-1294345</v>
      </c>
      <c r="R15" s="1">
        <v>0</v>
      </c>
      <c r="S15" s="14"/>
      <c r="T15" s="14">
        <f t="shared" si="2"/>
        <v>-1294345</v>
      </c>
      <c r="U15" s="18">
        <f t="shared" si="1"/>
        <v>4329243.1629942767</v>
      </c>
    </row>
    <row r="16" spans="2:21" x14ac:dyDescent="0.35">
      <c r="B16" s="28">
        <v>2021</v>
      </c>
      <c r="C16" s="5">
        <v>443743</v>
      </c>
      <c r="D16" s="1">
        <v>31123</v>
      </c>
      <c r="E16" s="1"/>
      <c r="F16" s="6">
        <f t="shared" si="0"/>
        <v>412620</v>
      </c>
      <c r="G16" s="22"/>
      <c r="H16" s="22">
        <v>3406223.5824535666</v>
      </c>
      <c r="I16" s="1">
        <v>0</v>
      </c>
      <c r="J16" s="1">
        <v>0</v>
      </c>
      <c r="K16" s="1">
        <v>0</v>
      </c>
      <c r="L16" s="6">
        <f t="shared" si="3"/>
        <v>3406223.5824535666</v>
      </c>
      <c r="M16" s="22">
        <f>'State Credits'!F14+'State Credits'!M14</f>
        <v>62125</v>
      </c>
      <c r="N16" s="1"/>
      <c r="O16" s="1"/>
      <c r="P16" s="26" t="s">
        <v>6</v>
      </c>
      <c r="Q16" s="5">
        <v>-1237126</v>
      </c>
      <c r="R16" s="1">
        <v>0</v>
      </c>
      <c r="S16" s="14"/>
      <c r="T16" s="14">
        <f t="shared" si="2"/>
        <v>-1237126</v>
      </c>
      <c r="U16" s="18">
        <f t="shared" si="1"/>
        <v>3715098.7924535666</v>
      </c>
    </row>
    <row r="17" spans="2:21" x14ac:dyDescent="0.35">
      <c r="B17" s="28">
        <v>2022</v>
      </c>
      <c r="C17" s="5">
        <v>32544</v>
      </c>
      <c r="D17" s="1">
        <f>C17</f>
        <v>32544</v>
      </c>
      <c r="E17" s="1"/>
      <c r="F17" s="6">
        <f t="shared" si="0"/>
        <v>0</v>
      </c>
      <c r="G17" s="22"/>
      <c r="H17" s="22">
        <v>3406223.5824535666</v>
      </c>
      <c r="I17" s="1">
        <v>0</v>
      </c>
      <c r="J17" s="1">
        <v>0</v>
      </c>
      <c r="K17" s="1">
        <v>0</v>
      </c>
      <c r="L17" s="6">
        <f t="shared" si="3"/>
        <v>3406223.5824535666</v>
      </c>
      <c r="M17" s="22">
        <f>'State Credits'!F15+'State Credits'!M15</f>
        <v>62125</v>
      </c>
      <c r="N17" s="1"/>
      <c r="O17" s="1"/>
      <c r="P17" s="26" t="s">
        <v>6</v>
      </c>
      <c r="Q17" s="5">
        <v>-1223074</v>
      </c>
      <c r="R17" s="1">
        <v>0</v>
      </c>
      <c r="S17" s="14"/>
      <c r="T17" s="14">
        <f t="shared" si="2"/>
        <v>-1223074</v>
      </c>
      <c r="U17" s="18">
        <f t="shared" si="1"/>
        <v>3712147.8724535666</v>
      </c>
    </row>
    <row r="18" spans="2:21" x14ac:dyDescent="0.35">
      <c r="B18" s="28">
        <v>2023</v>
      </c>
      <c r="C18" s="5">
        <v>209602</v>
      </c>
      <c r="D18" s="1">
        <v>38889</v>
      </c>
      <c r="E18" s="1"/>
      <c r="F18" s="6">
        <f t="shared" si="0"/>
        <v>170713</v>
      </c>
      <c r="G18" s="22"/>
      <c r="H18" s="22">
        <v>3406223.5824535666</v>
      </c>
      <c r="I18" s="1">
        <v>0</v>
      </c>
      <c r="J18" s="1">
        <v>0</v>
      </c>
      <c r="K18" s="1">
        <v>0</v>
      </c>
      <c r="L18" s="6">
        <f t="shared" si="3"/>
        <v>3406223.5824535666</v>
      </c>
      <c r="M18" s="22">
        <f>'State Credits'!F16+'State Credits'!M16</f>
        <v>62125</v>
      </c>
      <c r="N18" s="1"/>
      <c r="O18" s="1"/>
      <c r="P18" s="26" t="s">
        <v>6</v>
      </c>
      <c r="Q18" s="5">
        <v>-1190979</v>
      </c>
      <c r="R18" s="1">
        <v>0</v>
      </c>
      <c r="S18" s="14"/>
      <c r="T18" s="14">
        <f t="shared" si="2"/>
        <v>-1190979</v>
      </c>
      <c r="U18" s="18">
        <f t="shared" si="1"/>
        <v>3705407.9224535665</v>
      </c>
    </row>
    <row r="19" spans="2:21" x14ac:dyDescent="0.35">
      <c r="B19" s="28">
        <v>2024</v>
      </c>
      <c r="C19" s="5">
        <v>260582</v>
      </c>
      <c r="D19" s="1">
        <v>39867</v>
      </c>
      <c r="E19" s="1"/>
      <c r="F19" s="6">
        <f t="shared" si="0"/>
        <v>220715</v>
      </c>
      <c r="G19" s="22"/>
      <c r="H19" s="22">
        <v>3406223.5824535666</v>
      </c>
      <c r="I19" s="1">
        <v>0</v>
      </c>
      <c r="J19" s="1">
        <v>0</v>
      </c>
      <c r="K19" s="1">
        <v>0</v>
      </c>
      <c r="L19" s="6">
        <f t="shared" si="3"/>
        <v>3406223.5824535666</v>
      </c>
      <c r="M19" s="22">
        <f>'State Credits'!F17+'State Credits'!M17</f>
        <v>62125</v>
      </c>
      <c r="N19" s="1"/>
      <c r="O19" s="1"/>
      <c r="P19" s="26" t="s">
        <v>6</v>
      </c>
      <c r="Q19" s="5">
        <v>-1141548</v>
      </c>
      <c r="R19" s="1">
        <v>0</v>
      </c>
      <c r="S19" s="14"/>
      <c r="T19" s="14">
        <f t="shared" si="2"/>
        <v>-1141548</v>
      </c>
      <c r="U19" s="18">
        <f t="shared" si="1"/>
        <v>3695027.4124535667</v>
      </c>
    </row>
    <row r="20" spans="2:21" x14ac:dyDescent="0.35">
      <c r="B20" s="28">
        <v>2025</v>
      </c>
      <c r="C20" s="5">
        <v>34536</v>
      </c>
      <c r="D20" s="1">
        <f>C20</f>
        <v>34536</v>
      </c>
      <c r="E20" s="1"/>
      <c r="F20" s="6">
        <f t="shared" si="0"/>
        <v>0</v>
      </c>
      <c r="G20" s="22"/>
      <c r="H20" s="22">
        <v>3406223.5824535666</v>
      </c>
      <c r="I20" s="1">
        <v>0</v>
      </c>
      <c r="J20" s="1">
        <v>0</v>
      </c>
      <c r="K20" s="1">
        <v>0</v>
      </c>
      <c r="L20" s="6">
        <f t="shared" si="3"/>
        <v>3406223.5824535666</v>
      </c>
      <c r="M20" s="22">
        <f>'State Credits'!F18+'State Credits'!M18</f>
        <v>62125</v>
      </c>
      <c r="N20" s="1"/>
      <c r="O20" s="1"/>
      <c r="P20" s="26" t="s">
        <v>6</v>
      </c>
      <c r="Q20" s="5">
        <v>-1131225</v>
      </c>
      <c r="R20" s="1">
        <v>0</v>
      </c>
      <c r="S20" s="14"/>
      <c r="T20" s="14">
        <f t="shared" si="2"/>
        <v>-1131225</v>
      </c>
      <c r="U20" s="18">
        <f t="shared" si="1"/>
        <v>3692859.5824535666</v>
      </c>
    </row>
    <row r="21" spans="2:21" x14ac:dyDescent="0.35">
      <c r="B21" s="28">
        <v>2026</v>
      </c>
      <c r="C21" s="5">
        <v>211634</v>
      </c>
      <c r="D21" s="1">
        <f>C21</f>
        <v>211634</v>
      </c>
      <c r="E21" s="1"/>
      <c r="F21" s="6">
        <f t="shared" si="0"/>
        <v>0</v>
      </c>
      <c r="G21" s="22"/>
      <c r="H21" s="22">
        <v>3406223.5824535666</v>
      </c>
      <c r="I21" s="1">
        <v>0</v>
      </c>
      <c r="J21" s="1">
        <v>0</v>
      </c>
      <c r="K21" s="1">
        <v>0</v>
      </c>
      <c r="L21" s="6">
        <f t="shared" si="3"/>
        <v>3406223.5824535666</v>
      </c>
      <c r="M21" s="22">
        <f>'State Credits'!F19+'State Credits'!M19</f>
        <v>62125</v>
      </c>
      <c r="N21" s="1"/>
      <c r="O21" s="1"/>
      <c r="P21" s="26" t="s">
        <v>6</v>
      </c>
      <c r="Q21" s="5">
        <v>-1097406</v>
      </c>
      <c r="R21" s="1">
        <v>0</v>
      </c>
      <c r="S21" s="14"/>
      <c r="T21" s="14">
        <f t="shared" si="2"/>
        <v>-1097406</v>
      </c>
      <c r="U21" s="18">
        <f t="shared" si="1"/>
        <v>3685757.5924535664</v>
      </c>
    </row>
    <row r="22" spans="2:21" x14ac:dyDescent="0.35">
      <c r="B22" s="28">
        <v>2027</v>
      </c>
      <c r="C22" s="5">
        <v>35931</v>
      </c>
      <c r="D22" s="1">
        <f>C22</f>
        <v>35931</v>
      </c>
      <c r="E22" s="1"/>
      <c r="F22" s="6">
        <f t="shared" si="0"/>
        <v>0</v>
      </c>
      <c r="G22" s="22"/>
      <c r="H22" s="22">
        <v>3406223.5824535666</v>
      </c>
      <c r="I22" s="1">
        <v>0</v>
      </c>
      <c r="J22" s="1">
        <v>0</v>
      </c>
      <c r="K22" s="1">
        <v>0</v>
      </c>
      <c r="L22" s="6">
        <f t="shared" si="3"/>
        <v>3406223.5824535666</v>
      </c>
      <c r="M22" s="22">
        <f>'State Credits'!F20+'State Credits'!M20</f>
        <v>62125</v>
      </c>
      <c r="N22" s="1"/>
      <c r="O22" s="1"/>
      <c r="P22" s="26" t="s">
        <v>6</v>
      </c>
      <c r="Q22" s="5">
        <v>-1000000</v>
      </c>
      <c r="R22" s="1">
        <v>0</v>
      </c>
      <c r="S22" s="14"/>
      <c r="T22" s="14">
        <f t="shared" si="2"/>
        <v>-1000000</v>
      </c>
      <c r="U22" s="18">
        <f t="shared" si="1"/>
        <v>3665302.3324535666</v>
      </c>
    </row>
    <row r="23" spans="2:21" x14ac:dyDescent="0.35">
      <c r="B23" s="28">
        <v>2028</v>
      </c>
      <c r="C23" s="5">
        <v>36650</v>
      </c>
      <c r="D23" s="1">
        <f t="shared" ref="D23:D29" si="4">C23</f>
        <v>36650</v>
      </c>
      <c r="E23" s="1"/>
      <c r="F23" s="6">
        <f t="shared" si="0"/>
        <v>0</v>
      </c>
      <c r="G23" s="22"/>
      <c r="H23" s="22">
        <v>2790590.1416169871</v>
      </c>
      <c r="I23" s="1">
        <v>0</v>
      </c>
      <c r="J23" s="1">
        <v>0</v>
      </c>
      <c r="K23" s="1">
        <v>0</v>
      </c>
      <c r="L23" s="6">
        <f t="shared" si="3"/>
        <v>2790590.1416169871</v>
      </c>
      <c r="M23" s="22">
        <f>'State Credits'!F21+'State Credits'!M21</f>
        <v>62125</v>
      </c>
      <c r="N23" s="1"/>
      <c r="O23" s="1"/>
      <c r="P23" s="26" t="s">
        <v>6</v>
      </c>
      <c r="Q23" s="5">
        <v>-1000000</v>
      </c>
      <c r="R23" s="1">
        <v>0</v>
      </c>
      <c r="S23" s="14"/>
      <c r="T23" s="14">
        <f t="shared" si="2"/>
        <v>-1000000</v>
      </c>
      <c r="U23" s="18">
        <f t="shared" si="1"/>
        <v>3049668.8916169871</v>
      </c>
    </row>
    <row r="24" spans="2:21" x14ac:dyDescent="0.35">
      <c r="B24" s="28">
        <v>2029</v>
      </c>
      <c r="C24" s="5">
        <v>37383</v>
      </c>
      <c r="D24" s="1">
        <f t="shared" si="4"/>
        <v>37383</v>
      </c>
      <c r="E24" s="1"/>
      <c r="F24" s="6">
        <f t="shared" si="0"/>
        <v>0</v>
      </c>
      <c r="G24" s="22"/>
      <c r="H24" s="22">
        <v>1214570.0439309003</v>
      </c>
      <c r="I24" s="1">
        <v>0</v>
      </c>
      <c r="J24" s="1">
        <v>0</v>
      </c>
      <c r="K24" s="1">
        <v>0</v>
      </c>
      <c r="L24" s="6">
        <f t="shared" si="3"/>
        <v>1214570.0439309003</v>
      </c>
      <c r="M24" s="22">
        <f>'State Credits'!F22+'State Credits'!M22</f>
        <v>0</v>
      </c>
      <c r="N24" s="1"/>
      <c r="O24" s="1"/>
      <c r="P24" s="26"/>
      <c r="Q24" s="5">
        <v>-945334</v>
      </c>
      <c r="R24" s="1">
        <v>0</v>
      </c>
      <c r="S24" s="14"/>
      <c r="T24" s="14">
        <f t="shared" si="2"/>
        <v>-945334</v>
      </c>
      <c r="U24" s="18">
        <f t="shared" si="1"/>
        <v>1413090.1839309002</v>
      </c>
    </row>
    <row r="25" spans="2:21" x14ac:dyDescent="0.35">
      <c r="B25" s="28">
        <v>2030</v>
      </c>
      <c r="C25" s="5">
        <v>38131</v>
      </c>
      <c r="D25" s="1">
        <f t="shared" si="4"/>
        <v>38131</v>
      </c>
      <c r="E25" s="1"/>
      <c r="F25" s="6">
        <f t="shared" si="0"/>
        <v>0</v>
      </c>
      <c r="G25" s="22"/>
      <c r="H25" s="22">
        <v>33922.341142870122</v>
      </c>
      <c r="I25" s="1">
        <v>0</v>
      </c>
      <c r="J25" s="1">
        <v>0</v>
      </c>
      <c r="K25" s="1">
        <v>0</v>
      </c>
      <c r="L25" s="6">
        <f t="shared" si="3"/>
        <v>33922.341142870122</v>
      </c>
      <c r="M25" s="22">
        <f>'State Credits'!F23+'State Credits'!M23</f>
        <v>0</v>
      </c>
      <c r="N25" s="1"/>
      <c r="O25" s="1"/>
      <c r="P25" s="1"/>
      <c r="Q25" s="5">
        <v>-835798</v>
      </c>
      <c r="R25" s="1">
        <v>-360000</v>
      </c>
      <c r="S25" s="14"/>
      <c r="T25" s="14">
        <f t="shared" si="2"/>
        <v>-1195798</v>
      </c>
      <c r="U25" s="18">
        <f t="shared" si="1"/>
        <v>285039.92114287009</v>
      </c>
    </row>
    <row r="26" spans="2:21" x14ac:dyDescent="0.35">
      <c r="B26" s="28">
        <v>2031</v>
      </c>
      <c r="C26" s="5">
        <v>38893</v>
      </c>
      <c r="D26" s="1">
        <f t="shared" si="4"/>
        <v>38893</v>
      </c>
      <c r="E26" s="1"/>
      <c r="F26" s="6">
        <f t="shared" si="0"/>
        <v>0</v>
      </c>
      <c r="G26" s="22"/>
      <c r="H26" s="22">
        <v>0</v>
      </c>
      <c r="I26" s="1">
        <v>0</v>
      </c>
      <c r="J26" s="1">
        <v>0</v>
      </c>
      <c r="K26" s="1">
        <v>0</v>
      </c>
      <c r="L26" s="6">
        <v>0</v>
      </c>
      <c r="M26" s="22"/>
      <c r="N26" s="1"/>
      <c r="O26" s="1"/>
      <c r="P26" s="1"/>
      <c r="Q26" s="5">
        <v>-766314</v>
      </c>
      <c r="R26" s="1"/>
      <c r="S26" s="14"/>
      <c r="T26" s="14">
        <f>Q26+R26</f>
        <v>-766314</v>
      </c>
      <c r="U26" s="18">
        <f t="shared" si="1"/>
        <v>160925.94</v>
      </c>
    </row>
    <row r="27" spans="2:21" x14ac:dyDescent="0.35">
      <c r="B27" s="28">
        <v>2032</v>
      </c>
      <c r="C27" s="5">
        <v>39671</v>
      </c>
      <c r="D27" s="1">
        <f t="shared" si="4"/>
        <v>39671</v>
      </c>
      <c r="E27" s="1"/>
      <c r="F27" s="6">
        <f t="shared" si="0"/>
        <v>0</v>
      </c>
      <c r="G27" s="22"/>
      <c r="H27" s="22">
        <v>0</v>
      </c>
      <c r="I27" s="1">
        <v>0</v>
      </c>
      <c r="J27" s="1">
        <v>0</v>
      </c>
      <c r="K27" s="1">
        <v>0</v>
      </c>
      <c r="L27" s="6">
        <v>0</v>
      </c>
      <c r="M27" s="22"/>
      <c r="N27" s="1"/>
      <c r="O27" s="1"/>
      <c r="P27" s="1"/>
      <c r="Q27" s="5">
        <v>-755953</v>
      </c>
      <c r="R27" s="1">
        <v>-4000000</v>
      </c>
      <c r="S27" s="14"/>
      <c r="T27" s="14">
        <f t="shared" si="2"/>
        <v>-4755953</v>
      </c>
      <c r="U27" s="18">
        <f t="shared" si="1"/>
        <v>998750.13</v>
      </c>
    </row>
    <row r="28" spans="2:21" x14ac:dyDescent="0.35">
      <c r="B28" s="28">
        <v>2033</v>
      </c>
      <c r="C28" s="5">
        <v>40465</v>
      </c>
      <c r="D28" s="1">
        <f t="shared" si="4"/>
        <v>40465</v>
      </c>
      <c r="E28" s="1"/>
      <c r="F28" s="6">
        <f t="shared" si="0"/>
        <v>0</v>
      </c>
      <c r="G28" s="22"/>
      <c r="H28" s="22">
        <v>0</v>
      </c>
      <c r="I28" s="1">
        <v>0</v>
      </c>
      <c r="J28" s="1">
        <v>0</v>
      </c>
      <c r="K28" s="1">
        <v>0</v>
      </c>
      <c r="L28" s="6">
        <v>0</v>
      </c>
      <c r="M28" s="22"/>
      <c r="N28" s="1"/>
      <c r="O28" s="1"/>
      <c r="P28" s="1"/>
      <c r="Q28" s="5">
        <v>-500000</v>
      </c>
      <c r="R28" s="1">
        <v>-12000000</v>
      </c>
      <c r="S28" s="14"/>
      <c r="T28" s="14">
        <f t="shared" si="2"/>
        <v>-12500000</v>
      </c>
      <c r="U28" s="18">
        <f t="shared" si="1"/>
        <v>2625000</v>
      </c>
    </row>
    <row r="29" spans="2:21" x14ac:dyDescent="0.35">
      <c r="B29" s="28">
        <v>2034</v>
      </c>
      <c r="C29" s="5">
        <v>16960</v>
      </c>
      <c r="D29" s="1">
        <f t="shared" si="4"/>
        <v>16960</v>
      </c>
      <c r="E29" s="1"/>
      <c r="F29" s="6">
        <f t="shared" si="0"/>
        <v>0</v>
      </c>
      <c r="G29" s="22"/>
      <c r="H29" s="22">
        <v>0</v>
      </c>
      <c r="I29" s="1">
        <v>0</v>
      </c>
      <c r="J29" s="1">
        <v>0</v>
      </c>
      <c r="K29" s="1">
        <v>0</v>
      </c>
      <c r="L29" s="6">
        <v>0</v>
      </c>
      <c r="M29" s="22"/>
      <c r="N29" s="1"/>
      <c r="O29" s="1"/>
      <c r="P29" s="1"/>
      <c r="Q29" s="5">
        <v>-250000</v>
      </c>
      <c r="R29" s="1">
        <v>8500000</v>
      </c>
      <c r="S29" s="14"/>
      <c r="T29" s="14">
        <f t="shared" si="2"/>
        <v>8250000</v>
      </c>
      <c r="U29" s="18">
        <f t="shared" si="1"/>
        <v>-1732500</v>
      </c>
    </row>
    <row r="30" spans="2:21" ht="15" thickBot="1" x14ac:dyDescent="0.4">
      <c r="B30" s="29">
        <v>2035</v>
      </c>
      <c r="C30" s="10">
        <v>0</v>
      </c>
      <c r="D30" s="11"/>
      <c r="E30" s="11"/>
      <c r="F30" s="12">
        <f t="shared" si="0"/>
        <v>0</v>
      </c>
      <c r="G30" s="23"/>
      <c r="H30" s="23">
        <v>0</v>
      </c>
      <c r="I30" s="11">
        <v>0</v>
      </c>
      <c r="J30" s="11">
        <v>0</v>
      </c>
      <c r="K30" s="11">
        <v>0</v>
      </c>
      <c r="L30" s="12">
        <v>0</v>
      </c>
      <c r="M30" s="23"/>
      <c r="N30" s="11"/>
      <c r="O30" s="11"/>
      <c r="P30" s="11"/>
      <c r="Q30" s="10"/>
      <c r="R30" s="11"/>
      <c r="S30" s="15"/>
      <c r="T30" s="12">
        <f t="shared" si="2"/>
        <v>0</v>
      </c>
      <c r="U30" s="20">
        <v>0</v>
      </c>
    </row>
    <row r="31" spans="2:21" ht="15.5" thickTop="1" thickBot="1" x14ac:dyDescent="0.4">
      <c r="B31" s="19" t="s">
        <v>71</v>
      </c>
      <c r="C31" s="7">
        <f>SUM(C12:C30)</f>
        <v>34239760</v>
      </c>
      <c r="D31" s="24">
        <f>SUM(D12:D30)</f>
        <v>672677</v>
      </c>
      <c r="E31" s="24">
        <f>SUM(E12:E30)</f>
        <v>1000000</v>
      </c>
      <c r="F31" s="45">
        <v>0</v>
      </c>
      <c r="G31" s="24"/>
      <c r="H31" s="24">
        <v>34062228.158848286</v>
      </c>
      <c r="I31" s="8">
        <v>637150.57522597723</v>
      </c>
      <c r="J31" s="8">
        <v>0</v>
      </c>
      <c r="K31" s="8">
        <v>0</v>
      </c>
      <c r="L31" s="9">
        <f>SUM(L12:L30)</f>
        <v>34699378.734074265</v>
      </c>
      <c r="M31" s="24">
        <f>SUM(M12:M30)</f>
        <v>3276634</v>
      </c>
      <c r="N31" s="8"/>
      <c r="O31" s="8"/>
      <c r="P31" s="8"/>
      <c r="Q31" s="7">
        <v>-17555502</v>
      </c>
      <c r="R31" s="8">
        <v>-7860000</v>
      </c>
      <c r="S31" s="16"/>
      <c r="T31" s="16">
        <f>SUM(T12:T30)</f>
        <v>-25415502</v>
      </c>
      <c r="U31" s="19">
        <f>SUM(U12:U30)</f>
        <v>42625175.014074259</v>
      </c>
    </row>
    <row r="33" spans="2:21" x14ac:dyDescent="0.35">
      <c r="B33" s="30" t="s">
        <v>19</v>
      </c>
      <c r="C33" s="67" t="s">
        <v>55</v>
      </c>
      <c r="D33" s="68"/>
      <c r="E33" s="68"/>
      <c r="F33" s="68"/>
      <c r="G33" s="68"/>
      <c r="H33" s="68"/>
      <c r="I33" s="68"/>
      <c r="J33" s="68"/>
      <c r="K33" s="68"/>
      <c r="L33" s="68"/>
      <c r="M33" s="68"/>
      <c r="N33" s="68"/>
      <c r="O33" s="68"/>
      <c r="P33" s="68"/>
      <c r="Q33" s="68"/>
      <c r="R33" s="68"/>
      <c r="S33" s="68"/>
      <c r="T33" s="68"/>
      <c r="U33" s="69"/>
    </row>
    <row r="34" spans="2:21" x14ac:dyDescent="0.35">
      <c r="B34" s="31"/>
      <c r="C34" s="70"/>
      <c r="D34" s="70"/>
      <c r="E34" s="70"/>
      <c r="F34" s="70"/>
      <c r="G34" s="70"/>
      <c r="H34" s="70"/>
      <c r="I34" s="70"/>
      <c r="J34" s="70"/>
      <c r="K34" s="70"/>
      <c r="L34" s="70"/>
      <c r="M34" s="70"/>
      <c r="N34" s="70"/>
      <c r="O34" s="70"/>
      <c r="P34" s="70"/>
      <c r="Q34" s="70"/>
      <c r="R34" s="70"/>
      <c r="S34" s="70"/>
      <c r="T34" s="70"/>
      <c r="U34" s="71"/>
    </row>
  </sheetData>
  <mergeCells count="1">
    <mergeCell ref="C33:U3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80"/>
  <sheetViews>
    <sheetView workbookViewId="0">
      <selection activeCell="D92" sqref="D92"/>
    </sheetView>
  </sheetViews>
  <sheetFormatPr defaultColWidth="8.81640625" defaultRowHeight="14.5" x14ac:dyDescent="0.35"/>
  <cols>
    <col min="7" max="7" width="13.453125" customWidth="1"/>
    <col min="18" max="18" width="10.81640625" customWidth="1"/>
    <col min="21" max="21" width="11.1796875" customWidth="1"/>
  </cols>
  <sheetData>
    <row r="2" spans="2:22" ht="15" thickBot="1" x14ac:dyDescent="0.4"/>
    <row r="3" spans="2:22" ht="58" x14ac:dyDescent="0.35">
      <c r="B3" s="25" t="s">
        <v>60</v>
      </c>
      <c r="C3" s="2" t="s">
        <v>45</v>
      </c>
      <c r="D3" s="3" t="s">
        <v>32</v>
      </c>
      <c r="E3" s="35" t="s">
        <v>30</v>
      </c>
      <c r="F3" s="44" t="s">
        <v>33</v>
      </c>
      <c r="G3" s="21" t="s">
        <v>1</v>
      </c>
      <c r="H3" s="21" t="s">
        <v>2</v>
      </c>
      <c r="I3" s="3" t="s">
        <v>16</v>
      </c>
      <c r="J3" s="3" t="s">
        <v>10</v>
      </c>
      <c r="K3" s="3" t="s">
        <v>11</v>
      </c>
      <c r="L3" s="4" t="s">
        <v>3</v>
      </c>
      <c r="M3" s="21" t="s">
        <v>18</v>
      </c>
      <c r="N3" s="3" t="s">
        <v>17</v>
      </c>
      <c r="O3" s="3" t="s">
        <v>12</v>
      </c>
      <c r="P3" s="3" t="s">
        <v>56</v>
      </c>
      <c r="Q3" s="13" t="s">
        <v>5</v>
      </c>
      <c r="R3" s="2" t="s">
        <v>8</v>
      </c>
      <c r="S3" s="3" t="s">
        <v>9</v>
      </c>
      <c r="T3" s="13" t="s">
        <v>31</v>
      </c>
      <c r="U3" s="13" t="s">
        <v>47</v>
      </c>
      <c r="V3" s="17" t="s">
        <v>29</v>
      </c>
    </row>
    <row r="4" spans="2:22" x14ac:dyDescent="0.35">
      <c r="B4" s="47">
        <v>42825</v>
      </c>
      <c r="C4" s="5">
        <v>1304232</v>
      </c>
      <c r="D4" s="1">
        <v>0</v>
      </c>
      <c r="E4" s="1">
        <v>1000000</v>
      </c>
      <c r="F4" s="6">
        <f>C4-D4-E4</f>
        <v>304232</v>
      </c>
      <c r="G4" s="22"/>
      <c r="H4" s="22">
        <v>0</v>
      </c>
      <c r="I4" s="1">
        <v>0</v>
      </c>
      <c r="J4" s="1">
        <v>0</v>
      </c>
      <c r="K4" s="1">
        <v>0</v>
      </c>
      <c r="L4" s="6">
        <v>0</v>
      </c>
      <c r="M4" s="22"/>
      <c r="N4" s="1"/>
      <c r="O4" s="1"/>
      <c r="P4" s="26" t="s">
        <v>6</v>
      </c>
      <c r="Q4" s="27" t="s">
        <v>7</v>
      </c>
      <c r="R4" s="5">
        <v>-300000</v>
      </c>
      <c r="S4" s="1">
        <v>0</v>
      </c>
      <c r="T4" s="14"/>
      <c r="U4" s="14">
        <f>R4+S4</f>
        <v>-300000</v>
      </c>
      <c r="V4" s="18">
        <v>15750</v>
      </c>
    </row>
    <row r="5" spans="2:22" x14ac:dyDescent="0.35">
      <c r="B5" s="47">
        <v>42916</v>
      </c>
      <c r="C5" s="5"/>
      <c r="D5" s="1"/>
      <c r="E5" s="1"/>
      <c r="F5" s="6"/>
      <c r="G5" s="22"/>
      <c r="H5" s="22">
        <v>0</v>
      </c>
      <c r="I5" s="1">
        <v>0</v>
      </c>
      <c r="J5" s="1">
        <v>0</v>
      </c>
      <c r="K5" s="1">
        <v>0</v>
      </c>
      <c r="L5" s="6">
        <v>0</v>
      </c>
      <c r="M5" s="22"/>
      <c r="N5" s="1"/>
      <c r="O5" s="1"/>
      <c r="P5" s="26"/>
      <c r="Q5" s="27"/>
      <c r="R5" s="5">
        <v>-75000</v>
      </c>
      <c r="S5" s="1"/>
      <c r="T5" s="14"/>
      <c r="U5" s="14">
        <v>-75000</v>
      </c>
      <c r="V5" s="18">
        <v>15750</v>
      </c>
    </row>
    <row r="6" spans="2:22" x14ac:dyDescent="0.35">
      <c r="B6" s="47">
        <v>43008</v>
      </c>
      <c r="C6" s="5"/>
      <c r="D6" s="1"/>
      <c r="E6" s="1"/>
      <c r="F6" s="6"/>
      <c r="G6" s="22"/>
      <c r="H6" s="22">
        <v>0</v>
      </c>
      <c r="I6" s="1">
        <v>0</v>
      </c>
      <c r="J6" s="1">
        <v>0</v>
      </c>
      <c r="K6" s="1">
        <v>0</v>
      </c>
      <c r="L6" s="6">
        <v>0</v>
      </c>
      <c r="M6" s="22"/>
      <c r="N6" s="1"/>
      <c r="O6" s="1"/>
      <c r="P6" s="26"/>
      <c r="Q6" s="27"/>
      <c r="R6" s="5">
        <v>-75000</v>
      </c>
      <c r="S6" s="1"/>
      <c r="T6" s="14"/>
      <c r="U6" s="14">
        <v>-75000</v>
      </c>
      <c r="V6" s="18">
        <v>15750</v>
      </c>
    </row>
    <row r="7" spans="2:22" x14ac:dyDescent="0.35">
      <c r="B7" s="47">
        <v>43100</v>
      </c>
      <c r="C7" s="5"/>
      <c r="D7" s="1"/>
      <c r="E7" s="1"/>
      <c r="F7" s="6"/>
      <c r="G7" s="22"/>
      <c r="H7" s="22">
        <v>0</v>
      </c>
      <c r="I7" s="1">
        <v>0</v>
      </c>
      <c r="J7" s="1">
        <v>0</v>
      </c>
      <c r="K7" s="1">
        <v>0</v>
      </c>
      <c r="L7" s="6">
        <v>0</v>
      </c>
      <c r="M7" s="22"/>
      <c r="N7" s="1"/>
      <c r="O7" s="1"/>
      <c r="P7" s="26"/>
      <c r="Q7" s="27"/>
      <c r="R7" s="5">
        <v>-75000</v>
      </c>
      <c r="S7" s="1"/>
      <c r="T7" s="14"/>
      <c r="U7" s="14">
        <v>-75000</v>
      </c>
      <c r="V7" s="18">
        <v>15750</v>
      </c>
    </row>
    <row r="8" spans="2:22" x14ac:dyDescent="0.35">
      <c r="B8" s="47">
        <v>43190</v>
      </c>
      <c r="C8" s="5">
        <v>1794702</v>
      </c>
      <c r="D8" s="1"/>
      <c r="E8" s="1"/>
      <c r="F8" s="6">
        <f>C8-D8-E8</f>
        <v>1794702</v>
      </c>
      <c r="G8" s="22"/>
      <c r="H8" s="22">
        <v>153908.5</v>
      </c>
      <c r="I8" s="1">
        <v>88888.907937646756</v>
      </c>
      <c r="J8" s="1">
        <v>0</v>
      </c>
      <c r="K8" s="1">
        <v>0</v>
      </c>
      <c r="L8" s="6">
        <f>SUM(H8:K8)</f>
        <v>242797.40793764676</v>
      </c>
      <c r="M8" s="22">
        <v>150000</v>
      </c>
      <c r="N8" s="1"/>
      <c r="O8" s="1"/>
      <c r="P8" s="26" t="s">
        <v>6</v>
      </c>
      <c r="Q8" s="27" t="s">
        <v>7</v>
      </c>
      <c r="R8" s="5">
        <v>-310407.75</v>
      </c>
      <c r="S8" s="1">
        <v>0</v>
      </c>
      <c r="T8" s="14"/>
      <c r="U8" s="14">
        <f t="shared" ref="U8:U76" si="0">R8+S8</f>
        <v>-310407.75</v>
      </c>
      <c r="V8" s="18">
        <f>((-U8*Benefits!$C$8)+L8)+((1-Benefits!$C$8)*M8)</f>
        <v>426483.03543764673</v>
      </c>
    </row>
    <row r="9" spans="2:22" x14ac:dyDescent="0.35">
      <c r="B9" s="47">
        <v>43281</v>
      </c>
      <c r="C9" s="5"/>
      <c r="D9" s="1"/>
      <c r="E9" s="1"/>
      <c r="F9" s="6"/>
      <c r="G9" s="22"/>
      <c r="H9" s="22">
        <v>153908.5</v>
      </c>
      <c r="I9" s="1">
        <v>88888.907937646756</v>
      </c>
      <c r="J9" s="1">
        <v>0</v>
      </c>
      <c r="K9" s="1">
        <v>0</v>
      </c>
      <c r="L9" s="6">
        <f t="shared" ref="L9:L11" si="1">SUM(H9:K9)</f>
        <v>242797.40793764676</v>
      </c>
      <c r="M9" s="22">
        <v>38477.125</v>
      </c>
      <c r="N9" s="1"/>
      <c r="O9" s="1"/>
      <c r="P9" s="26" t="s">
        <v>6</v>
      </c>
      <c r="Q9" s="27" t="s">
        <v>7</v>
      </c>
      <c r="R9" s="5">
        <v>-310407.75</v>
      </c>
      <c r="S9" s="1"/>
      <c r="T9" s="14"/>
      <c r="U9" s="14">
        <f t="shared" si="0"/>
        <v>-310407.75</v>
      </c>
      <c r="V9" s="18">
        <f>((-U9*Benefits!$C$8)+L9)+((1-Benefits!$C$8)*M9)</f>
        <v>338379.96418764675</v>
      </c>
    </row>
    <row r="10" spans="2:22" x14ac:dyDescent="0.35">
      <c r="B10" s="47">
        <v>43373</v>
      </c>
      <c r="C10" s="5"/>
      <c r="D10" s="1"/>
      <c r="E10" s="1"/>
      <c r="F10" s="6"/>
      <c r="G10" s="22"/>
      <c r="H10" s="22">
        <v>153908.5</v>
      </c>
      <c r="I10" s="1">
        <v>88888.907937646756</v>
      </c>
      <c r="J10" s="1">
        <v>0</v>
      </c>
      <c r="K10" s="1">
        <v>0</v>
      </c>
      <c r="L10" s="6">
        <f t="shared" si="1"/>
        <v>242797.40793764676</v>
      </c>
      <c r="M10" s="22">
        <v>38477.125</v>
      </c>
      <c r="N10" s="1"/>
      <c r="O10" s="1"/>
      <c r="P10" s="26" t="s">
        <v>6</v>
      </c>
      <c r="Q10" s="27" t="s">
        <v>7</v>
      </c>
      <c r="R10" s="5">
        <v>-310407.75</v>
      </c>
      <c r="S10" s="1"/>
      <c r="T10" s="14"/>
      <c r="U10" s="14">
        <f t="shared" si="0"/>
        <v>-310407.75</v>
      </c>
      <c r="V10" s="18">
        <f>((-U10*Benefits!$C$8)+L10)+((1-Benefits!$C$8)*M10)</f>
        <v>338379.96418764675</v>
      </c>
    </row>
    <row r="11" spans="2:22" x14ac:dyDescent="0.35">
      <c r="B11" s="47">
        <v>43465</v>
      </c>
      <c r="C11" s="5"/>
      <c r="D11" s="1"/>
      <c r="E11" s="1"/>
      <c r="F11" s="6"/>
      <c r="G11" s="22"/>
      <c r="H11" s="22">
        <v>153908.5</v>
      </c>
      <c r="I11" s="1">
        <v>88888.907937646756</v>
      </c>
      <c r="J11" s="1">
        <v>0</v>
      </c>
      <c r="K11" s="1">
        <v>0</v>
      </c>
      <c r="L11" s="6">
        <f t="shared" si="1"/>
        <v>242797.40793764676</v>
      </c>
      <c r="M11" s="22">
        <v>38477.125</v>
      </c>
      <c r="N11" s="1"/>
      <c r="O11" s="1"/>
      <c r="P11" s="26" t="s">
        <v>6</v>
      </c>
      <c r="Q11" s="27" t="s">
        <v>7</v>
      </c>
      <c r="R11" s="5">
        <v>-310407.75</v>
      </c>
      <c r="S11" s="1"/>
      <c r="T11" s="14"/>
      <c r="U11" s="14">
        <f t="shared" si="0"/>
        <v>-310407.75</v>
      </c>
      <c r="V11" s="18">
        <f>((-U11*Benefits!$C$8)+L11)+((1-Benefits!$C$8)*M11)</f>
        <v>338379.96418764675</v>
      </c>
    </row>
    <row r="12" spans="2:22" x14ac:dyDescent="0.35">
      <c r="B12" s="47">
        <v>43555</v>
      </c>
      <c r="C12" s="5">
        <v>19998217</v>
      </c>
      <c r="D12" s="1"/>
      <c r="E12" s="1"/>
      <c r="F12" s="6">
        <f>C12-D12-E12</f>
        <v>19998217</v>
      </c>
      <c r="G12" s="22"/>
      <c r="H12" s="22">
        <v>547911.42799707013</v>
      </c>
      <c r="I12" s="1">
        <v>70398.735868847521</v>
      </c>
      <c r="J12" s="1">
        <v>0</v>
      </c>
      <c r="K12" s="1">
        <v>0</v>
      </c>
      <c r="L12" s="6">
        <f t="shared" ref="L12:L56" si="2">SUM(H12:K12)</f>
        <v>618310.1638659176</v>
      </c>
      <c r="M12" s="22">
        <v>18750</v>
      </c>
      <c r="N12" s="1"/>
      <c r="O12" s="1"/>
      <c r="P12" s="26" t="s">
        <v>6</v>
      </c>
      <c r="Q12" s="27" t="s">
        <v>7</v>
      </c>
      <c r="R12" s="5">
        <v>-411192.25</v>
      </c>
      <c r="S12" s="1">
        <v>0</v>
      </c>
      <c r="T12" s="14"/>
      <c r="U12" s="14">
        <f t="shared" si="0"/>
        <v>-411192.25</v>
      </c>
      <c r="V12" s="18">
        <v>719473.03636591765</v>
      </c>
    </row>
    <row r="13" spans="2:22" x14ac:dyDescent="0.35">
      <c r="B13" s="47">
        <v>43646</v>
      </c>
      <c r="C13" s="5"/>
      <c r="D13" s="1"/>
      <c r="E13" s="1"/>
      <c r="F13" s="6"/>
      <c r="G13" s="22"/>
      <c r="H13" s="22">
        <v>547911.42799707013</v>
      </c>
      <c r="I13" s="1">
        <v>70398.735868847521</v>
      </c>
      <c r="J13" s="1">
        <v>0</v>
      </c>
      <c r="K13" s="1">
        <v>0</v>
      </c>
      <c r="L13" s="6">
        <f t="shared" si="2"/>
        <v>618310.1638659176</v>
      </c>
      <c r="M13" s="22">
        <v>18750</v>
      </c>
      <c r="N13" s="1"/>
      <c r="O13" s="1"/>
      <c r="P13" s="26" t="s">
        <v>6</v>
      </c>
      <c r="Q13" s="27" t="s">
        <v>7</v>
      </c>
      <c r="R13" s="5">
        <v>-411192.25</v>
      </c>
      <c r="S13" s="1"/>
      <c r="T13" s="14"/>
      <c r="U13" s="14">
        <f t="shared" si="0"/>
        <v>-411192.25</v>
      </c>
      <c r="V13" s="18">
        <v>719473.03636591765</v>
      </c>
    </row>
    <row r="14" spans="2:22" x14ac:dyDescent="0.35">
      <c r="B14" s="47">
        <v>43738</v>
      </c>
      <c r="C14" s="5"/>
      <c r="D14" s="1"/>
      <c r="E14" s="1"/>
      <c r="F14" s="6"/>
      <c r="G14" s="22"/>
      <c r="H14" s="22">
        <v>547911.42799707013</v>
      </c>
      <c r="I14" s="1">
        <v>70398.735868847521</v>
      </c>
      <c r="J14" s="1">
        <v>0</v>
      </c>
      <c r="K14" s="1">
        <v>0</v>
      </c>
      <c r="L14" s="6">
        <f t="shared" si="2"/>
        <v>618310.1638659176</v>
      </c>
      <c r="M14" s="22">
        <v>18750</v>
      </c>
      <c r="N14" s="1"/>
      <c r="O14" s="1"/>
      <c r="P14" s="26" t="s">
        <v>6</v>
      </c>
      <c r="Q14" s="27" t="s">
        <v>7</v>
      </c>
      <c r="R14" s="5">
        <v>-411192.25</v>
      </c>
      <c r="S14" s="1"/>
      <c r="T14" s="14"/>
      <c r="U14" s="14">
        <f t="shared" si="0"/>
        <v>-411192.25</v>
      </c>
      <c r="V14" s="18">
        <v>719473.03636591765</v>
      </c>
    </row>
    <row r="15" spans="2:22" x14ac:dyDescent="0.35">
      <c r="B15" s="47">
        <v>43830</v>
      </c>
      <c r="C15" s="5"/>
      <c r="D15" s="1"/>
      <c r="E15" s="1"/>
      <c r="F15" s="6"/>
      <c r="G15" s="22"/>
      <c r="H15" s="22">
        <v>547911.42799707013</v>
      </c>
      <c r="I15" s="1">
        <v>70398.735868847521</v>
      </c>
      <c r="J15" s="1">
        <v>0</v>
      </c>
      <c r="K15" s="1">
        <v>0</v>
      </c>
      <c r="L15" s="6">
        <f t="shared" si="2"/>
        <v>618310.1638659176</v>
      </c>
      <c r="M15" s="22">
        <v>18750</v>
      </c>
      <c r="N15" s="1"/>
      <c r="O15" s="1"/>
      <c r="P15" s="26" t="s">
        <v>6</v>
      </c>
      <c r="Q15" s="27" t="s">
        <v>7</v>
      </c>
      <c r="R15" s="5">
        <v>-411192.25</v>
      </c>
      <c r="S15" s="1"/>
      <c r="T15" s="14"/>
      <c r="U15" s="14">
        <f t="shared" si="0"/>
        <v>-411192.25</v>
      </c>
      <c r="V15" s="18">
        <v>719473.03636591765</v>
      </c>
    </row>
    <row r="16" spans="2:22" x14ac:dyDescent="0.35">
      <c r="B16" s="47">
        <v>43921</v>
      </c>
      <c r="C16" s="5">
        <v>9665884</v>
      </c>
      <c r="D16" s="1"/>
      <c r="E16" s="1"/>
      <c r="F16" s="6">
        <f>C16-D16-E16</f>
        <v>9665884</v>
      </c>
      <c r="G16" s="22"/>
      <c r="H16" s="22">
        <v>843075.21074856911</v>
      </c>
      <c r="I16" s="1">
        <v>0</v>
      </c>
      <c r="J16" s="1">
        <v>0</v>
      </c>
      <c r="K16" s="1">
        <v>0</v>
      </c>
      <c r="L16" s="6">
        <f t="shared" si="2"/>
        <v>843075.21074856911</v>
      </c>
      <c r="M16" s="22"/>
      <c r="N16" s="1"/>
      <c r="O16" s="1"/>
      <c r="P16" s="26"/>
      <c r="Q16" s="27"/>
      <c r="R16" s="5">
        <v>-323586.25</v>
      </c>
      <c r="S16" s="1">
        <v>0</v>
      </c>
      <c r="T16" s="14"/>
      <c r="U16" s="14">
        <f t="shared" si="0"/>
        <v>-323586.25</v>
      </c>
      <c r="V16" s="18">
        <v>911028.32324856916</v>
      </c>
    </row>
    <row r="17" spans="2:22" x14ac:dyDescent="0.35">
      <c r="B17" s="47">
        <v>44012</v>
      </c>
      <c r="C17" s="5"/>
      <c r="D17" s="1"/>
      <c r="E17" s="1"/>
      <c r="F17" s="6"/>
      <c r="G17" s="22"/>
      <c r="H17" s="22">
        <v>843075.21074856911</v>
      </c>
      <c r="I17" s="1">
        <v>0</v>
      </c>
      <c r="J17" s="1">
        <v>0</v>
      </c>
      <c r="K17" s="1">
        <v>0</v>
      </c>
      <c r="L17" s="6">
        <f t="shared" si="2"/>
        <v>843075.21074856911</v>
      </c>
      <c r="M17" s="22"/>
      <c r="N17" s="1"/>
      <c r="O17" s="1"/>
      <c r="P17" s="26"/>
      <c r="Q17" s="27"/>
      <c r="R17" s="5">
        <v>-323586.25</v>
      </c>
      <c r="S17" s="1"/>
      <c r="T17" s="14"/>
      <c r="U17" s="14">
        <f t="shared" si="0"/>
        <v>-323586.25</v>
      </c>
      <c r="V17" s="18">
        <v>911028.32324856916</v>
      </c>
    </row>
    <row r="18" spans="2:22" x14ac:dyDescent="0.35">
      <c r="B18" s="47">
        <v>44104</v>
      </c>
      <c r="C18" s="5"/>
      <c r="D18" s="1"/>
      <c r="E18" s="1"/>
      <c r="F18" s="6"/>
      <c r="G18" s="22"/>
      <c r="H18" s="22">
        <v>843075.21074856911</v>
      </c>
      <c r="I18" s="1">
        <v>0</v>
      </c>
      <c r="J18" s="1">
        <v>0</v>
      </c>
      <c r="K18" s="1">
        <v>0</v>
      </c>
      <c r="L18" s="6">
        <f t="shared" si="2"/>
        <v>843075.21074856911</v>
      </c>
      <c r="M18" s="22"/>
      <c r="N18" s="1"/>
      <c r="O18" s="1"/>
      <c r="P18" s="26"/>
      <c r="Q18" s="27"/>
      <c r="R18" s="5">
        <v>-323586.25</v>
      </c>
      <c r="S18" s="1"/>
      <c r="T18" s="14"/>
      <c r="U18" s="14">
        <f t="shared" si="0"/>
        <v>-323586.25</v>
      </c>
      <c r="V18" s="18">
        <v>911028.32324856916</v>
      </c>
    </row>
    <row r="19" spans="2:22" x14ac:dyDescent="0.35">
      <c r="B19" s="47">
        <v>44196</v>
      </c>
      <c r="C19" s="5"/>
      <c r="D19" s="1"/>
      <c r="E19" s="1"/>
      <c r="F19" s="6"/>
      <c r="G19" s="22"/>
      <c r="H19" s="22">
        <v>843075.21074856911</v>
      </c>
      <c r="I19" s="1">
        <v>0</v>
      </c>
      <c r="J19" s="1">
        <v>0</v>
      </c>
      <c r="K19" s="1">
        <v>0</v>
      </c>
      <c r="L19" s="6">
        <f t="shared" si="2"/>
        <v>843075.21074856911</v>
      </c>
      <c r="M19" s="22"/>
      <c r="N19" s="1"/>
      <c r="O19" s="1"/>
      <c r="P19" s="26"/>
      <c r="Q19" s="27"/>
      <c r="R19" s="5">
        <v>-323586.25</v>
      </c>
      <c r="S19" s="1"/>
      <c r="T19" s="14"/>
      <c r="U19" s="14">
        <f t="shared" si="0"/>
        <v>-323586.25</v>
      </c>
      <c r="V19" s="18">
        <v>911028.32324856916</v>
      </c>
    </row>
    <row r="20" spans="2:22" x14ac:dyDescent="0.35">
      <c r="B20" s="47">
        <v>44286</v>
      </c>
      <c r="C20" s="5">
        <v>443743</v>
      </c>
      <c r="D20" s="1">
        <v>31123</v>
      </c>
      <c r="E20" s="1"/>
      <c r="F20" s="6">
        <f>C20-D20-E20</f>
        <v>412620</v>
      </c>
      <c r="G20" s="22"/>
      <c r="H20" s="22">
        <v>851555.89561339165</v>
      </c>
      <c r="I20" s="1">
        <v>0</v>
      </c>
      <c r="J20" s="1">
        <v>0</v>
      </c>
      <c r="K20" s="1">
        <v>0</v>
      </c>
      <c r="L20" s="6">
        <f t="shared" si="2"/>
        <v>851555.89561339165</v>
      </c>
      <c r="M20" s="22"/>
      <c r="N20" s="1"/>
      <c r="O20" s="1"/>
      <c r="P20" s="26"/>
      <c r="Q20" s="27"/>
      <c r="R20" s="5">
        <v>-309281.5</v>
      </c>
      <c r="S20" s="1">
        <v>0</v>
      </c>
      <c r="T20" s="14"/>
      <c r="U20" s="14">
        <f t="shared" si="0"/>
        <v>-309281.5</v>
      </c>
      <c r="V20" s="18">
        <v>916505.01061339164</v>
      </c>
    </row>
    <row r="21" spans="2:22" x14ac:dyDescent="0.35">
      <c r="B21" s="47">
        <v>44377</v>
      </c>
      <c r="C21" s="5"/>
      <c r="D21" s="1"/>
      <c r="E21" s="1"/>
      <c r="F21" s="6"/>
      <c r="G21" s="22"/>
      <c r="H21" s="22">
        <v>851555.89561339165</v>
      </c>
      <c r="I21" s="1"/>
      <c r="J21" s="1"/>
      <c r="K21" s="1"/>
      <c r="L21" s="6">
        <f t="shared" si="2"/>
        <v>851555.89561339165</v>
      </c>
      <c r="M21" s="22"/>
      <c r="N21" s="1"/>
      <c r="O21" s="1"/>
      <c r="P21" s="26"/>
      <c r="Q21" s="27"/>
      <c r="R21" s="5">
        <v>-309281.5</v>
      </c>
      <c r="S21" s="1"/>
      <c r="T21" s="14"/>
      <c r="U21" s="14">
        <f t="shared" si="0"/>
        <v>-309281.5</v>
      </c>
      <c r="V21" s="18">
        <v>916505.01061339164</v>
      </c>
    </row>
    <row r="22" spans="2:22" x14ac:dyDescent="0.35">
      <c r="B22" s="47">
        <v>44469</v>
      </c>
      <c r="C22" s="5"/>
      <c r="D22" s="1"/>
      <c r="E22" s="1"/>
      <c r="F22" s="6"/>
      <c r="G22" s="22"/>
      <c r="H22" s="22">
        <v>851555.89561339165</v>
      </c>
      <c r="I22" s="1"/>
      <c r="J22" s="1"/>
      <c r="K22" s="1"/>
      <c r="L22" s="6">
        <f t="shared" si="2"/>
        <v>851555.89561339165</v>
      </c>
      <c r="M22" s="22"/>
      <c r="N22" s="1"/>
      <c r="O22" s="1"/>
      <c r="P22" s="26"/>
      <c r="Q22" s="27"/>
      <c r="R22" s="5">
        <v>-309281.5</v>
      </c>
      <c r="S22" s="1"/>
      <c r="T22" s="14"/>
      <c r="U22" s="14">
        <f t="shared" si="0"/>
        <v>-309281.5</v>
      </c>
      <c r="V22" s="18">
        <v>916505.01061339164</v>
      </c>
    </row>
    <row r="23" spans="2:22" x14ac:dyDescent="0.35">
      <c r="B23" s="47">
        <v>44561</v>
      </c>
      <c r="C23" s="5"/>
      <c r="D23" s="1"/>
      <c r="E23" s="1"/>
      <c r="F23" s="6"/>
      <c r="G23" s="22"/>
      <c r="H23" s="22">
        <v>851555.89561339165</v>
      </c>
      <c r="I23" s="1"/>
      <c r="J23" s="1"/>
      <c r="K23" s="1"/>
      <c r="L23" s="6">
        <f t="shared" si="2"/>
        <v>851555.89561339165</v>
      </c>
      <c r="M23" s="22"/>
      <c r="N23" s="1"/>
      <c r="O23" s="1"/>
      <c r="P23" s="26"/>
      <c r="Q23" s="27"/>
      <c r="R23" s="5">
        <v>-309281.5</v>
      </c>
      <c r="S23" s="1"/>
      <c r="T23" s="14"/>
      <c r="U23" s="14">
        <f t="shared" si="0"/>
        <v>-309281.5</v>
      </c>
      <c r="V23" s="18">
        <v>916505.01061339164</v>
      </c>
    </row>
    <row r="24" spans="2:22" x14ac:dyDescent="0.35">
      <c r="B24" s="47">
        <v>44651</v>
      </c>
      <c r="C24" s="5">
        <v>32544</v>
      </c>
      <c r="D24" s="1">
        <f>C24</f>
        <v>32544</v>
      </c>
      <c r="E24" s="1"/>
      <c r="F24" s="6">
        <f>C24-D24-E24</f>
        <v>0</v>
      </c>
      <c r="G24" s="22"/>
      <c r="H24" s="22">
        <v>851555.89561339165</v>
      </c>
      <c r="I24" s="1">
        <v>0</v>
      </c>
      <c r="J24" s="1">
        <v>0</v>
      </c>
      <c r="K24" s="1">
        <v>0</v>
      </c>
      <c r="L24" s="6">
        <f t="shared" si="2"/>
        <v>851555.89561339165</v>
      </c>
      <c r="M24" s="22"/>
      <c r="N24" s="1"/>
      <c r="O24" s="1"/>
      <c r="P24" s="26"/>
      <c r="Q24" s="27"/>
      <c r="R24" s="5">
        <v>-305768.5</v>
      </c>
      <c r="S24" s="1">
        <v>0</v>
      </c>
      <c r="T24" s="14"/>
      <c r="U24" s="14">
        <f t="shared" si="0"/>
        <v>-305768.5</v>
      </c>
      <c r="V24" s="18">
        <v>915767.28061339166</v>
      </c>
    </row>
    <row r="25" spans="2:22" x14ac:dyDescent="0.35">
      <c r="B25" s="47">
        <v>44742</v>
      </c>
      <c r="C25" s="5"/>
      <c r="D25" s="1"/>
      <c r="E25" s="1"/>
      <c r="F25" s="6"/>
      <c r="G25" s="22"/>
      <c r="H25" s="22">
        <v>851555.89561339165</v>
      </c>
      <c r="I25" s="1"/>
      <c r="J25" s="1"/>
      <c r="K25" s="1"/>
      <c r="L25" s="6">
        <f t="shared" si="2"/>
        <v>851555.89561339165</v>
      </c>
      <c r="M25" s="22"/>
      <c r="N25" s="1"/>
      <c r="O25" s="1"/>
      <c r="P25" s="26"/>
      <c r="Q25" s="27"/>
      <c r="R25" s="5">
        <v>-305768.5</v>
      </c>
      <c r="S25" s="1"/>
      <c r="T25" s="14"/>
      <c r="U25" s="14">
        <f t="shared" si="0"/>
        <v>-305768.5</v>
      </c>
      <c r="V25" s="18">
        <v>915767.28061339166</v>
      </c>
    </row>
    <row r="26" spans="2:22" x14ac:dyDescent="0.35">
      <c r="B26" s="47">
        <v>44834</v>
      </c>
      <c r="C26" s="5"/>
      <c r="D26" s="1"/>
      <c r="E26" s="1"/>
      <c r="F26" s="6"/>
      <c r="G26" s="22"/>
      <c r="H26" s="22">
        <v>851555.89561339165</v>
      </c>
      <c r="I26" s="1"/>
      <c r="J26" s="1"/>
      <c r="K26" s="1"/>
      <c r="L26" s="6">
        <f t="shared" si="2"/>
        <v>851555.89561339165</v>
      </c>
      <c r="M26" s="22"/>
      <c r="N26" s="1"/>
      <c r="O26" s="1"/>
      <c r="P26" s="26"/>
      <c r="Q26" s="27"/>
      <c r="R26" s="5">
        <v>-305768.5</v>
      </c>
      <c r="S26" s="1"/>
      <c r="T26" s="14"/>
      <c r="U26" s="14">
        <f t="shared" si="0"/>
        <v>-305768.5</v>
      </c>
      <c r="V26" s="18">
        <v>915767.28061339166</v>
      </c>
    </row>
    <row r="27" spans="2:22" x14ac:dyDescent="0.35">
      <c r="B27" s="47">
        <v>44926</v>
      </c>
      <c r="C27" s="5"/>
      <c r="D27" s="1"/>
      <c r="E27" s="1"/>
      <c r="F27" s="6"/>
      <c r="G27" s="22"/>
      <c r="H27" s="22">
        <v>851555.89561339165</v>
      </c>
      <c r="I27" s="1"/>
      <c r="J27" s="1"/>
      <c r="K27" s="1"/>
      <c r="L27" s="6">
        <f t="shared" si="2"/>
        <v>851555.89561339165</v>
      </c>
      <c r="M27" s="22"/>
      <c r="N27" s="1"/>
      <c r="O27" s="1"/>
      <c r="P27" s="26"/>
      <c r="Q27" s="27"/>
      <c r="R27" s="5">
        <v>-305768.5</v>
      </c>
      <c r="S27" s="1"/>
      <c r="T27" s="14"/>
      <c r="U27" s="14">
        <f t="shared" si="0"/>
        <v>-305768.5</v>
      </c>
      <c r="V27" s="18">
        <v>915767.28061339166</v>
      </c>
    </row>
    <row r="28" spans="2:22" x14ac:dyDescent="0.35">
      <c r="B28" s="47">
        <v>45016</v>
      </c>
      <c r="C28" s="5">
        <v>209602</v>
      </c>
      <c r="D28" s="1">
        <v>38889</v>
      </c>
      <c r="E28" s="1"/>
      <c r="F28" s="6">
        <f>C28-D28-E28</f>
        <v>170713</v>
      </c>
      <c r="G28" s="22"/>
      <c r="H28" s="22">
        <v>851555.89561339165</v>
      </c>
      <c r="I28" s="1">
        <v>0</v>
      </c>
      <c r="J28" s="1">
        <v>0</v>
      </c>
      <c r="K28" s="1">
        <v>0</v>
      </c>
      <c r="L28" s="6">
        <f t="shared" si="2"/>
        <v>851555.89561339165</v>
      </c>
      <c r="M28" s="22"/>
      <c r="N28" s="1"/>
      <c r="O28" s="1"/>
      <c r="P28" s="26"/>
      <c r="Q28" s="27"/>
      <c r="R28" s="5">
        <v>-297744.75</v>
      </c>
      <c r="S28" s="1">
        <v>0</v>
      </c>
      <c r="T28" s="14"/>
      <c r="U28" s="14">
        <f t="shared" si="0"/>
        <v>-297744.75</v>
      </c>
      <c r="V28" s="18">
        <v>914082.29311339161</v>
      </c>
    </row>
    <row r="29" spans="2:22" x14ac:dyDescent="0.35">
      <c r="B29" s="47">
        <v>45107</v>
      </c>
      <c r="C29" s="5"/>
      <c r="D29" s="1"/>
      <c r="E29" s="1"/>
      <c r="F29" s="6"/>
      <c r="G29" s="22"/>
      <c r="H29" s="22">
        <v>851555.89561339165</v>
      </c>
      <c r="I29" s="1"/>
      <c r="J29" s="1"/>
      <c r="K29" s="1"/>
      <c r="L29" s="6">
        <f t="shared" si="2"/>
        <v>851555.89561339165</v>
      </c>
      <c r="M29" s="22"/>
      <c r="N29" s="1"/>
      <c r="O29" s="1"/>
      <c r="P29" s="26"/>
      <c r="Q29" s="27"/>
      <c r="R29" s="5">
        <v>-297744.75</v>
      </c>
      <c r="S29" s="1"/>
      <c r="T29" s="14"/>
      <c r="U29" s="14">
        <f t="shared" si="0"/>
        <v>-297744.75</v>
      </c>
      <c r="V29" s="18">
        <v>914082.29311339161</v>
      </c>
    </row>
    <row r="30" spans="2:22" x14ac:dyDescent="0.35">
      <c r="B30" s="47">
        <v>45199</v>
      </c>
      <c r="C30" s="5"/>
      <c r="D30" s="1"/>
      <c r="E30" s="1"/>
      <c r="F30" s="6"/>
      <c r="G30" s="22"/>
      <c r="H30" s="22">
        <v>851555.89561339165</v>
      </c>
      <c r="I30" s="1"/>
      <c r="J30" s="1"/>
      <c r="K30" s="1"/>
      <c r="L30" s="6">
        <f t="shared" si="2"/>
        <v>851555.89561339165</v>
      </c>
      <c r="M30" s="22"/>
      <c r="N30" s="1"/>
      <c r="O30" s="1"/>
      <c r="P30" s="26"/>
      <c r="Q30" s="27"/>
      <c r="R30" s="5">
        <v>-297744.75</v>
      </c>
      <c r="S30" s="1"/>
      <c r="T30" s="14"/>
      <c r="U30" s="14">
        <f t="shared" si="0"/>
        <v>-297744.75</v>
      </c>
      <c r="V30" s="18">
        <v>914082.29311339161</v>
      </c>
    </row>
    <row r="31" spans="2:22" x14ac:dyDescent="0.35">
      <c r="B31" s="47">
        <v>45291</v>
      </c>
      <c r="C31" s="5"/>
      <c r="D31" s="1"/>
      <c r="E31" s="1"/>
      <c r="F31" s="6"/>
      <c r="G31" s="22"/>
      <c r="H31" s="22">
        <v>851555.89561339165</v>
      </c>
      <c r="I31" s="1"/>
      <c r="J31" s="1"/>
      <c r="K31" s="1"/>
      <c r="L31" s="6">
        <f t="shared" si="2"/>
        <v>851555.89561339165</v>
      </c>
      <c r="M31" s="22"/>
      <c r="N31" s="1"/>
      <c r="O31" s="1"/>
      <c r="P31" s="26"/>
      <c r="Q31" s="27"/>
      <c r="R31" s="5">
        <v>-297744.75</v>
      </c>
      <c r="S31" s="1"/>
      <c r="T31" s="14"/>
      <c r="U31" s="14">
        <f t="shared" si="0"/>
        <v>-297744.75</v>
      </c>
      <c r="V31" s="18">
        <v>914082.29311339161</v>
      </c>
    </row>
    <row r="32" spans="2:22" x14ac:dyDescent="0.35">
      <c r="B32" s="47">
        <v>45382</v>
      </c>
      <c r="C32" s="5">
        <v>260582</v>
      </c>
      <c r="D32" s="1">
        <v>39867</v>
      </c>
      <c r="E32" s="1"/>
      <c r="F32" s="6">
        <f>C32-D32-E32</f>
        <v>220715</v>
      </c>
      <c r="G32" s="22"/>
      <c r="H32" s="22">
        <v>851555.89561339165</v>
      </c>
      <c r="I32" s="1">
        <v>0</v>
      </c>
      <c r="J32" s="1">
        <v>0</v>
      </c>
      <c r="K32" s="1">
        <v>0</v>
      </c>
      <c r="L32" s="6">
        <f t="shared" si="2"/>
        <v>851555.89561339165</v>
      </c>
      <c r="M32" s="22"/>
      <c r="N32" s="1"/>
      <c r="O32" s="1"/>
      <c r="P32" s="26"/>
      <c r="Q32" s="27"/>
      <c r="R32" s="5">
        <v>-285387</v>
      </c>
      <c r="S32" s="1">
        <v>0</v>
      </c>
      <c r="T32" s="14"/>
      <c r="U32" s="14">
        <f t="shared" si="0"/>
        <v>-285387</v>
      </c>
      <c r="V32" s="18">
        <v>911487.16561339167</v>
      </c>
    </row>
    <row r="33" spans="2:22" x14ac:dyDescent="0.35">
      <c r="B33" s="47">
        <v>45473</v>
      </c>
      <c r="C33" s="5"/>
      <c r="D33" s="1"/>
      <c r="E33" s="1"/>
      <c r="F33" s="6"/>
      <c r="G33" s="22"/>
      <c r="H33" s="22">
        <v>851555.89561339165</v>
      </c>
      <c r="I33" s="1"/>
      <c r="J33" s="1"/>
      <c r="K33" s="1"/>
      <c r="L33" s="6">
        <f t="shared" si="2"/>
        <v>851555.89561339165</v>
      </c>
      <c r="M33" s="22"/>
      <c r="N33" s="1"/>
      <c r="O33" s="1"/>
      <c r="P33" s="26"/>
      <c r="Q33" s="27"/>
      <c r="R33" s="5">
        <v>-285387</v>
      </c>
      <c r="S33" s="1"/>
      <c r="T33" s="14"/>
      <c r="U33" s="14">
        <f t="shared" si="0"/>
        <v>-285387</v>
      </c>
      <c r="V33" s="18">
        <v>911487.16561339167</v>
      </c>
    </row>
    <row r="34" spans="2:22" x14ac:dyDescent="0.35">
      <c r="B34" s="47">
        <v>45565</v>
      </c>
      <c r="C34" s="5"/>
      <c r="D34" s="1"/>
      <c r="E34" s="1"/>
      <c r="F34" s="6"/>
      <c r="G34" s="22"/>
      <c r="H34" s="22">
        <v>851555.89561339165</v>
      </c>
      <c r="I34" s="1"/>
      <c r="J34" s="1"/>
      <c r="K34" s="1"/>
      <c r="L34" s="6">
        <f t="shared" si="2"/>
        <v>851555.89561339165</v>
      </c>
      <c r="M34" s="22"/>
      <c r="N34" s="1"/>
      <c r="O34" s="1"/>
      <c r="P34" s="26"/>
      <c r="Q34" s="27"/>
      <c r="R34" s="5">
        <v>-285387</v>
      </c>
      <c r="S34" s="1"/>
      <c r="T34" s="14"/>
      <c r="U34" s="14">
        <f t="shared" si="0"/>
        <v>-285387</v>
      </c>
      <c r="V34" s="18">
        <v>911487.16561339167</v>
      </c>
    </row>
    <row r="35" spans="2:22" x14ac:dyDescent="0.35">
      <c r="B35" s="47">
        <v>45657</v>
      </c>
      <c r="C35" s="5"/>
      <c r="D35" s="1"/>
      <c r="E35" s="1"/>
      <c r="F35" s="6"/>
      <c r="G35" s="22"/>
      <c r="H35" s="22">
        <v>851555.89561339165</v>
      </c>
      <c r="I35" s="1"/>
      <c r="J35" s="1"/>
      <c r="K35" s="1"/>
      <c r="L35" s="6">
        <f t="shared" si="2"/>
        <v>851555.89561339165</v>
      </c>
      <c r="M35" s="22"/>
      <c r="N35" s="1"/>
      <c r="O35" s="1"/>
      <c r="P35" s="26"/>
      <c r="Q35" s="27"/>
      <c r="R35" s="5">
        <v>-285387</v>
      </c>
      <c r="S35" s="1"/>
      <c r="T35" s="14"/>
      <c r="U35" s="14">
        <f t="shared" si="0"/>
        <v>-285387</v>
      </c>
      <c r="V35" s="18">
        <v>911487.16561339167</v>
      </c>
    </row>
    <row r="36" spans="2:22" x14ac:dyDescent="0.35">
      <c r="B36" s="47">
        <v>45747</v>
      </c>
      <c r="C36" s="5">
        <v>34536</v>
      </c>
      <c r="D36" s="1">
        <f>C36</f>
        <v>34536</v>
      </c>
      <c r="E36" s="1"/>
      <c r="F36" s="6">
        <f>C36-D36-E36</f>
        <v>0</v>
      </c>
      <c r="G36" s="22"/>
      <c r="H36" s="22">
        <v>851555.89561339165</v>
      </c>
      <c r="I36" s="1">
        <v>0</v>
      </c>
      <c r="J36" s="1">
        <v>0</v>
      </c>
      <c r="K36" s="1">
        <v>0</v>
      </c>
      <c r="L36" s="6">
        <f t="shared" si="2"/>
        <v>851555.89561339165</v>
      </c>
      <c r="M36" s="22"/>
      <c r="N36" s="1"/>
      <c r="O36" s="1"/>
      <c r="P36" s="26"/>
      <c r="Q36" s="27"/>
      <c r="R36" s="5">
        <v>-282806.25</v>
      </c>
      <c r="S36" s="1">
        <v>0</v>
      </c>
      <c r="T36" s="14"/>
      <c r="U36" s="14">
        <f t="shared" si="0"/>
        <v>-282806.25</v>
      </c>
      <c r="V36" s="18">
        <v>910945.20811339165</v>
      </c>
    </row>
    <row r="37" spans="2:22" x14ac:dyDescent="0.35">
      <c r="B37" s="47">
        <v>45838</v>
      </c>
      <c r="C37" s="5"/>
      <c r="D37" s="1"/>
      <c r="E37" s="1"/>
      <c r="F37" s="6"/>
      <c r="G37" s="22"/>
      <c r="H37" s="22">
        <v>851555.89561339165</v>
      </c>
      <c r="I37" s="1"/>
      <c r="J37" s="1"/>
      <c r="K37" s="1"/>
      <c r="L37" s="6">
        <f t="shared" si="2"/>
        <v>851555.89561339165</v>
      </c>
      <c r="M37" s="22"/>
      <c r="N37" s="1"/>
      <c r="O37" s="1"/>
      <c r="P37" s="26"/>
      <c r="Q37" s="27"/>
      <c r="R37" s="5">
        <v>-282806.25</v>
      </c>
      <c r="S37" s="1"/>
      <c r="T37" s="14"/>
      <c r="U37" s="14">
        <f t="shared" si="0"/>
        <v>-282806.25</v>
      </c>
      <c r="V37" s="18">
        <v>910945.20811339165</v>
      </c>
    </row>
    <row r="38" spans="2:22" x14ac:dyDescent="0.35">
      <c r="B38" s="47">
        <v>45930</v>
      </c>
      <c r="C38" s="5"/>
      <c r="D38" s="1"/>
      <c r="E38" s="1"/>
      <c r="F38" s="6"/>
      <c r="G38" s="22"/>
      <c r="H38" s="22">
        <v>851555.89561339165</v>
      </c>
      <c r="I38" s="1"/>
      <c r="J38" s="1"/>
      <c r="K38" s="1"/>
      <c r="L38" s="6">
        <f t="shared" si="2"/>
        <v>851555.89561339165</v>
      </c>
      <c r="M38" s="22"/>
      <c r="N38" s="1"/>
      <c r="O38" s="1"/>
      <c r="P38" s="26"/>
      <c r="Q38" s="27"/>
      <c r="R38" s="5">
        <v>-282806.25</v>
      </c>
      <c r="S38" s="1"/>
      <c r="T38" s="14"/>
      <c r="U38" s="14">
        <f t="shared" si="0"/>
        <v>-282806.25</v>
      </c>
      <c r="V38" s="18">
        <v>910945.20811339165</v>
      </c>
    </row>
    <row r="39" spans="2:22" x14ac:dyDescent="0.35">
      <c r="B39" s="47">
        <v>46022</v>
      </c>
      <c r="C39" s="5"/>
      <c r="D39" s="1"/>
      <c r="E39" s="1"/>
      <c r="F39" s="6"/>
      <c r="G39" s="22"/>
      <c r="H39" s="22">
        <v>851555.89561339165</v>
      </c>
      <c r="I39" s="1"/>
      <c r="J39" s="1"/>
      <c r="K39" s="1"/>
      <c r="L39" s="6">
        <f t="shared" si="2"/>
        <v>851555.89561339165</v>
      </c>
      <c r="M39" s="22"/>
      <c r="N39" s="1"/>
      <c r="O39" s="1"/>
      <c r="P39" s="26"/>
      <c r="Q39" s="27"/>
      <c r="R39" s="5">
        <v>-282806.25</v>
      </c>
      <c r="S39" s="1"/>
      <c r="T39" s="14"/>
      <c r="U39" s="14">
        <f t="shared" si="0"/>
        <v>-282806.25</v>
      </c>
      <c r="V39" s="18">
        <v>910945.20811339165</v>
      </c>
    </row>
    <row r="40" spans="2:22" x14ac:dyDescent="0.35">
      <c r="B40" s="47">
        <v>46112</v>
      </c>
      <c r="C40" s="5">
        <v>211634</v>
      </c>
      <c r="D40" s="1">
        <f>C40</f>
        <v>211634</v>
      </c>
      <c r="E40" s="1"/>
      <c r="F40" s="6">
        <f>C40-D40-E40</f>
        <v>0</v>
      </c>
      <c r="G40" s="22"/>
      <c r="H40" s="22">
        <v>851555.89561339165</v>
      </c>
      <c r="I40" s="1">
        <v>0</v>
      </c>
      <c r="J40" s="1">
        <v>0</v>
      </c>
      <c r="K40" s="1">
        <v>0</v>
      </c>
      <c r="L40" s="6">
        <f t="shared" si="2"/>
        <v>851555.89561339165</v>
      </c>
      <c r="M40" s="22"/>
      <c r="N40" s="1"/>
      <c r="O40" s="1"/>
      <c r="P40" s="26"/>
      <c r="Q40" s="27"/>
      <c r="R40" s="5">
        <v>-274351.5</v>
      </c>
      <c r="S40" s="1">
        <v>0</v>
      </c>
      <c r="T40" s="14"/>
      <c r="U40" s="14">
        <f t="shared" si="0"/>
        <v>-274351.5</v>
      </c>
      <c r="V40" s="18">
        <v>909169.71061339159</v>
      </c>
    </row>
    <row r="41" spans="2:22" x14ac:dyDescent="0.35">
      <c r="B41" s="47">
        <v>46203</v>
      </c>
      <c r="C41" s="5"/>
      <c r="D41" s="1"/>
      <c r="E41" s="1"/>
      <c r="F41" s="6"/>
      <c r="G41" s="22"/>
      <c r="H41" s="22">
        <v>851555.89561339165</v>
      </c>
      <c r="I41" s="1"/>
      <c r="J41" s="1"/>
      <c r="K41" s="1"/>
      <c r="L41" s="6">
        <f t="shared" si="2"/>
        <v>851555.89561339165</v>
      </c>
      <c r="M41" s="22"/>
      <c r="N41" s="1"/>
      <c r="O41" s="1"/>
      <c r="P41" s="26"/>
      <c r="Q41" s="27"/>
      <c r="R41" s="5">
        <v>-274351.5</v>
      </c>
      <c r="S41" s="1"/>
      <c r="T41" s="14"/>
      <c r="U41" s="14">
        <f t="shared" si="0"/>
        <v>-274351.5</v>
      </c>
      <c r="V41" s="18">
        <v>909169.71061339159</v>
      </c>
    </row>
    <row r="42" spans="2:22" x14ac:dyDescent="0.35">
      <c r="B42" s="47">
        <v>46295</v>
      </c>
      <c r="C42" s="5"/>
      <c r="D42" s="1"/>
      <c r="E42" s="1"/>
      <c r="F42" s="6"/>
      <c r="G42" s="22"/>
      <c r="H42" s="22">
        <v>851555.89561339165</v>
      </c>
      <c r="I42" s="1"/>
      <c r="J42" s="1"/>
      <c r="K42" s="1"/>
      <c r="L42" s="6">
        <f t="shared" si="2"/>
        <v>851555.89561339165</v>
      </c>
      <c r="M42" s="22"/>
      <c r="N42" s="1"/>
      <c r="O42" s="1"/>
      <c r="P42" s="26"/>
      <c r="Q42" s="27"/>
      <c r="R42" s="5">
        <v>-274351.5</v>
      </c>
      <c r="S42" s="1"/>
      <c r="T42" s="14"/>
      <c r="U42" s="14">
        <f t="shared" si="0"/>
        <v>-274351.5</v>
      </c>
      <c r="V42" s="18">
        <v>909169.71061339159</v>
      </c>
    </row>
    <row r="43" spans="2:22" x14ac:dyDescent="0.35">
      <c r="B43" s="47">
        <v>46387</v>
      </c>
      <c r="C43" s="5"/>
      <c r="D43" s="1"/>
      <c r="E43" s="1"/>
      <c r="F43" s="6"/>
      <c r="G43" s="22"/>
      <c r="H43" s="22">
        <v>851555.89561339165</v>
      </c>
      <c r="I43" s="1"/>
      <c r="J43" s="1"/>
      <c r="K43" s="1"/>
      <c r="L43" s="6">
        <f t="shared" si="2"/>
        <v>851555.89561339165</v>
      </c>
      <c r="M43" s="22"/>
      <c r="N43" s="1"/>
      <c r="O43" s="1"/>
      <c r="P43" s="26"/>
      <c r="Q43" s="27"/>
      <c r="R43" s="5">
        <v>-274351.5</v>
      </c>
      <c r="S43" s="1"/>
      <c r="T43" s="14"/>
      <c r="U43" s="14">
        <f t="shared" si="0"/>
        <v>-274351.5</v>
      </c>
      <c r="V43" s="18">
        <v>909169.71061339159</v>
      </c>
    </row>
    <row r="44" spans="2:22" x14ac:dyDescent="0.35">
      <c r="B44" s="47">
        <v>46477</v>
      </c>
      <c r="C44" s="5">
        <v>35931</v>
      </c>
      <c r="D44" s="1">
        <f>C44</f>
        <v>35931</v>
      </c>
      <c r="E44" s="1"/>
      <c r="F44" s="6">
        <f>C44-D44-E44</f>
        <v>0</v>
      </c>
      <c r="G44" s="22"/>
      <c r="H44" s="22">
        <v>851555.89561339165</v>
      </c>
      <c r="I44" s="1">
        <v>0</v>
      </c>
      <c r="J44" s="1">
        <v>0</v>
      </c>
      <c r="K44" s="1">
        <v>0</v>
      </c>
      <c r="L44" s="6">
        <f t="shared" si="2"/>
        <v>851555.89561339165</v>
      </c>
      <c r="M44" s="22"/>
      <c r="N44" s="1"/>
      <c r="O44" s="1"/>
      <c r="P44" s="26"/>
      <c r="Q44" s="27"/>
      <c r="R44" s="5">
        <v>-250000</v>
      </c>
      <c r="S44" s="1">
        <v>0</v>
      </c>
      <c r="T44" s="14"/>
      <c r="U44" s="14">
        <f t="shared" si="0"/>
        <v>-250000</v>
      </c>
      <c r="V44" s="18">
        <v>904055.89561339165</v>
      </c>
    </row>
    <row r="45" spans="2:22" x14ac:dyDescent="0.35">
      <c r="B45" s="47">
        <v>46568</v>
      </c>
      <c r="C45" s="5"/>
      <c r="D45" s="1"/>
      <c r="E45" s="1"/>
      <c r="F45" s="6"/>
      <c r="G45" s="22"/>
      <c r="H45" s="22">
        <v>851555.89561339165</v>
      </c>
      <c r="I45" s="1"/>
      <c r="J45" s="1"/>
      <c r="K45" s="1"/>
      <c r="L45" s="6">
        <f t="shared" si="2"/>
        <v>851555.89561339165</v>
      </c>
      <c r="M45" s="22"/>
      <c r="N45" s="1"/>
      <c r="O45" s="1"/>
      <c r="P45" s="26"/>
      <c r="Q45" s="27"/>
      <c r="R45" s="5">
        <v>-250000</v>
      </c>
      <c r="S45" s="1"/>
      <c r="T45" s="14"/>
      <c r="U45" s="14">
        <f t="shared" si="0"/>
        <v>-250000</v>
      </c>
      <c r="V45" s="18">
        <v>904055.89561339165</v>
      </c>
    </row>
    <row r="46" spans="2:22" x14ac:dyDescent="0.35">
      <c r="B46" s="47">
        <v>46660</v>
      </c>
      <c r="C46" s="5"/>
      <c r="D46" s="1"/>
      <c r="E46" s="1"/>
      <c r="F46" s="6"/>
      <c r="G46" s="22"/>
      <c r="H46" s="22">
        <v>851555.89561339165</v>
      </c>
      <c r="I46" s="1"/>
      <c r="J46" s="1"/>
      <c r="K46" s="1"/>
      <c r="L46" s="6">
        <f t="shared" si="2"/>
        <v>851555.89561339165</v>
      </c>
      <c r="M46" s="22"/>
      <c r="N46" s="1"/>
      <c r="O46" s="1"/>
      <c r="P46" s="26"/>
      <c r="Q46" s="27"/>
      <c r="R46" s="5">
        <v>-250000</v>
      </c>
      <c r="S46" s="1"/>
      <c r="T46" s="14"/>
      <c r="U46" s="14">
        <f t="shared" si="0"/>
        <v>-250000</v>
      </c>
      <c r="V46" s="18">
        <v>904055.89561339165</v>
      </c>
    </row>
    <row r="47" spans="2:22" x14ac:dyDescent="0.35">
      <c r="B47" s="47">
        <v>46752</v>
      </c>
      <c r="C47" s="5"/>
      <c r="D47" s="1"/>
      <c r="E47" s="1"/>
      <c r="F47" s="6"/>
      <c r="G47" s="22"/>
      <c r="H47" s="22">
        <v>851555.89561339165</v>
      </c>
      <c r="I47" s="1"/>
      <c r="J47" s="1"/>
      <c r="K47" s="1"/>
      <c r="L47" s="6">
        <f t="shared" si="2"/>
        <v>851555.89561339165</v>
      </c>
      <c r="M47" s="22"/>
      <c r="N47" s="1"/>
      <c r="O47" s="1"/>
      <c r="P47" s="26"/>
      <c r="Q47" s="27"/>
      <c r="R47" s="5">
        <v>-250000</v>
      </c>
      <c r="S47" s="1"/>
      <c r="T47" s="14"/>
      <c r="U47" s="14">
        <f t="shared" si="0"/>
        <v>-250000</v>
      </c>
      <c r="V47" s="18">
        <v>904055.89561339165</v>
      </c>
    </row>
    <row r="48" spans="2:22" x14ac:dyDescent="0.35">
      <c r="B48" s="47">
        <v>46843</v>
      </c>
      <c r="C48" s="5">
        <v>36650</v>
      </c>
      <c r="D48" s="1">
        <f>C48</f>
        <v>36650</v>
      </c>
      <c r="E48" s="1"/>
      <c r="F48" s="6">
        <f>C48-D48-E48</f>
        <v>0</v>
      </c>
      <c r="G48" s="22"/>
      <c r="H48" s="22">
        <v>697647.53540424677</v>
      </c>
      <c r="I48" s="1">
        <v>0</v>
      </c>
      <c r="J48" s="1">
        <v>0</v>
      </c>
      <c r="K48" s="1">
        <v>0</v>
      </c>
      <c r="L48" s="6">
        <f t="shared" si="2"/>
        <v>697647.53540424677</v>
      </c>
      <c r="M48" s="22"/>
      <c r="N48" s="1"/>
      <c r="O48" s="1"/>
      <c r="P48" s="26"/>
      <c r="Q48" s="27"/>
      <c r="R48" s="5">
        <v>-250000</v>
      </c>
      <c r="S48" s="1">
        <v>0</v>
      </c>
      <c r="T48" s="14"/>
      <c r="U48" s="14">
        <f t="shared" si="0"/>
        <v>-250000</v>
      </c>
      <c r="V48" s="18">
        <v>750147.53540424677</v>
      </c>
    </row>
    <row r="49" spans="2:22" x14ac:dyDescent="0.35">
      <c r="B49" s="47">
        <v>46934</v>
      </c>
      <c r="C49" s="5"/>
      <c r="D49" s="1"/>
      <c r="E49" s="1"/>
      <c r="F49" s="6"/>
      <c r="G49" s="22"/>
      <c r="H49" s="22">
        <v>697647.53540424677</v>
      </c>
      <c r="I49" s="1"/>
      <c r="J49" s="1"/>
      <c r="K49" s="1"/>
      <c r="L49" s="6">
        <f t="shared" si="2"/>
        <v>697647.53540424677</v>
      </c>
      <c r="M49" s="22"/>
      <c r="N49" s="1"/>
      <c r="O49" s="1"/>
      <c r="P49" s="26"/>
      <c r="Q49" s="27"/>
      <c r="R49" s="5">
        <v>-250000</v>
      </c>
      <c r="S49" s="1"/>
      <c r="T49" s="14"/>
      <c r="U49" s="14">
        <f t="shared" si="0"/>
        <v>-250000</v>
      </c>
      <c r="V49" s="18">
        <v>750147.53540424677</v>
      </c>
    </row>
    <row r="50" spans="2:22" x14ac:dyDescent="0.35">
      <c r="B50" s="47">
        <v>47026</v>
      </c>
      <c r="C50" s="5"/>
      <c r="D50" s="1"/>
      <c r="E50" s="1"/>
      <c r="F50" s="6"/>
      <c r="G50" s="22"/>
      <c r="H50" s="22">
        <v>697647.53540424677</v>
      </c>
      <c r="I50" s="1"/>
      <c r="J50" s="1"/>
      <c r="K50" s="1"/>
      <c r="L50" s="6">
        <f t="shared" si="2"/>
        <v>697647.53540424677</v>
      </c>
      <c r="M50" s="22"/>
      <c r="N50" s="1"/>
      <c r="O50" s="1"/>
      <c r="P50" s="26"/>
      <c r="Q50" s="27"/>
      <c r="R50" s="5">
        <v>-250000</v>
      </c>
      <c r="S50" s="1"/>
      <c r="T50" s="14"/>
      <c r="U50" s="14">
        <f t="shared" si="0"/>
        <v>-250000</v>
      </c>
      <c r="V50" s="18">
        <v>750147.53540424677</v>
      </c>
    </row>
    <row r="51" spans="2:22" x14ac:dyDescent="0.35">
      <c r="B51" s="47">
        <v>47118</v>
      </c>
      <c r="C51" s="5"/>
      <c r="D51" s="1"/>
      <c r="E51" s="1"/>
      <c r="F51" s="6"/>
      <c r="G51" s="22"/>
      <c r="H51" s="22">
        <v>697647.53540424677</v>
      </c>
      <c r="I51" s="1"/>
      <c r="J51" s="1"/>
      <c r="K51" s="1"/>
      <c r="L51" s="6">
        <f t="shared" si="2"/>
        <v>697647.53540424677</v>
      </c>
      <c r="M51" s="22"/>
      <c r="N51" s="1"/>
      <c r="O51" s="1"/>
      <c r="P51" s="26"/>
      <c r="Q51" s="27"/>
      <c r="R51" s="5">
        <v>-250000</v>
      </c>
      <c r="S51" s="1"/>
      <c r="T51" s="14"/>
      <c r="U51" s="14">
        <f t="shared" si="0"/>
        <v>-250000</v>
      </c>
      <c r="V51" s="18">
        <v>750147.53540424677</v>
      </c>
    </row>
    <row r="52" spans="2:22" x14ac:dyDescent="0.35">
      <c r="B52" s="47">
        <v>47208</v>
      </c>
      <c r="C52" s="5">
        <v>37383</v>
      </c>
      <c r="D52" s="1">
        <f>C52</f>
        <v>37383</v>
      </c>
      <c r="E52" s="1"/>
      <c r="F52" s="6">
        <f>C52-D52-E52</f>
        <v>0</v>
      </c>
      <c r="G52" s="22"/>
      <c r="H52" s="22">
        <v>303642.51098272507</v>
      </c>
      <c r="I52" s="1">
        <v>0</v>
      </c>
      <c r="J52" s="1">
        <v>0</v>
      </c>
      <c r="K52" s="1">
        <v>0</v>
      </c>
      <c r="L52" s="6">
        <f t="shared" si="2"/>
        <v>303642.51098272507</v>
      </c>
      <c r="M52" s="22"/>
      <c r="N52" s="1"/>
      <c r="O52" s="1"/>
      <c r="P52" s="26"/>
      <c r="Q52" s="27"/>
      <c r="R52" s="5">
        <v>-236333.5</v>
      </c>
      <c r="S52" s="1">
        <v>0</v>
      </c>
      <c r="T52" s="14"/>
      <c r="U52" s="14">
        <f t="shared" si="0"/>
        <v>-236333.5</v>
      </c>
      <c r="V52" s="18">
        <v>353272.54598272505</v>
      </c>
    </row>
    <row r="53" spans="2:22" x14ac:dyDescent="0.35">
      <c r="B53" s="47">
        <v>47299</v>
      </c>
      <c r="C53" s="5"/>
      <c r="D53" s="1"/>
      <c r="E53" s="1"/>
      <c r="F53" s="6"/>
      <c r="G53" s="22"/>
      <c r="H53" s="22">
        <v>303642.51098272507</v>
      </c>
      <c r="I53" s="1"/>
      <c r="J53" s="1"/>
      <c r="K53" s="1"/>
      <c r="L53" s="6">
        <f t="shared" si="2"/>
        <v>303642.51098272507</v>
      </c>
      <c r="M53" s="22"/>
      <c r="N53" s="1"/>
      <c r="O53" s="1"/>
      <c r="P53" s="26"/>
      <c r="Q53" s="27"/>
      <c r="R53" s="5">
        <v>-236333.5</v>
      </c>
      <c r="S53" s="1"/>
      <c r="T53" s="14"/>
      <c r="U53" s="14">
        <f t="shared" si="0"/>
        <v>-236333.5</v>
      </c>
      <c r="V53" s="18">
        <v>353272.54598272505</v>
      </c>
    </row>
    <row r="54" spans="2:22" x14ac:dyDescent="0.35">
      <c r="B54" s="47">
        <v>47391</v>
      </c>
      <c r="C54" s="5"/>
      <c r="D54" s="1"/>
      <c r="E54" s="1"/>
      <c r="F54" s="6"/>
      <c r="G54" s="22"/>
      <c r="H54" s="22">
        <v>303642.51098272507</v>
      </c>
      <c r="I54" s="1"/>
      <c r="J54" s="1"/>
      <c r="K54" s="1"/>
      <c r="L54" s="6">
        <f t="shared" si="2"/>
        <v>303642.51098272507</v>
      </c>
      <c r="M54" s="22"/>
      <c r="N54" s="1"/>
      <c r="O54" s="1"/>
      <c r="P54" s="26"/>
      <c r="Q54" s="27"/>
      <c r="R54" s="5">
        <v>-236333.5</v>
      </c>
      <c r="S54" s="1"/>
      <c r="T54" s="14"/>
      <c r="U54" s="14">
        <f t="shared" si="0"/>
        <v>-236333.5</v>
      </c>
      <c r="V54" s="18">
        <v>353272.54598272505</v>
      </c>
    </row>
    <row r="55" spans="2:22" x14ac:dyDescent="0.35">
      <c r="B55" s="47">
        <v>47483</v>
      </c>
      <c r="C55" s="5"/>
      <c r="D55" s="1"/>
      <c r="E55" s="1"/>
      <c r="F55" s="6"/>
      <c r="G55" s="22"/>
      <c r="H55" s="22">
        <v>303642.51098272507</v>
      </c>
      <c r="I55" s="1"/>
      <c r="J55" s="1"/>
      <c r="K55" s="1"/>
      <c r="L55" s="6">
        <f t="shared" si="2"/>
        <v>303642.51098272507</v>
      </c>
      <c r="M55" s="22"/>
      <c r="N55" s="1"/>
      <c r="O55" s="1"/>
      <c r="P55" s="26"/>
      <c r="Q55" s="27"/>
      <c r="R55" s="5">
        <v>-236333.5</v>
      </c>
      <c r="S55" s="1"/>
      <c r="T55" s="14"/>
      <c r="U55" s="14">
        <f t="shared" si="0"/>
        <v>-236333.5</v>
      </c>
      <c r="V55" s="18">
        <v>353272.54598272505</v>
      </c>
    </row>
    <row r="56" spans="2:22" x14ac:dyDescent="0.35">
      <c r="B56" s="47">
        <v>47573</v>
      </c>
      <c r="C56" s="5">
        <v>38131</v>
      </c>
      <c r="D56" s="1">
        <f>C56</f>
        <v>38131</v>
      </c>
      <c r="E56" s="1"/>
      <c r="F56" s="6">
        <f>C56-D56-E56</f>
        <v>0</v>
      </c>
      <c r="G56" s="22"/>
      <c r="H56" s="22">
        <v>33922.341142870122</v>
      </c>
      <c r="I56" s="1">
        <v>0</v>
      </c>
      <c r="J56" s="1">
        <v>0</v>
      </c>
      <c r="K56" s="1">
        <v>0</v>
      </c>
      <c r="L56" s="6">
        <f t="shared" si="2"/>
        <v>33922.341142870122</v>
      </c>
      <c r="M56" s="22"/>
      <c r="N56" s="1"/>
      <c r="O56" s="1"/>
      <c r="P56" s="1"/>
      <c r="Q56" s="14"/>
      <c r="R56" s="5">
        <v>-208949.5</v>
      </c>
      <c r="S56" s="1">
        <v>-90000</v>
      </c>
      <c r="T56" s="14"/>
      <c r="U56" s="14">
        <f t="shared" si="0"/>
        <v>-298949.5</v>
      </c>
      <c r="V56" s="18">
        <v>71259.980285717524</v>
      </c>
    </row>
    <row r="57" spans="2:22" x14ac:dyDescent="0.35">
      <c r="B57" s="47">
        <v>47664</v>
      </c>
      <c r="C57" s="5"/>
      <c r="D57" s="1"/>
      <c r="E57" s="1"/>
      <c r="F57" s="6"/>
      <c r="G57" s="22"/>
      <c r="H57" s="22"/>
      <c r="I57" s="1"/>
      <c r="J57" s="1"/>
      <c r="K57" s="1"/>
      <c r="L57" s="6"/>
      <c r="M57" s="22"/>
      <c r="N57" s="1"/>
      <c r="O57" s="1"/>
      <c r="P57" s="1"/>
      <c r="Q57" s="14"/>
      <c r="R57" s="5">
        <v>-208949.5</v>
      </c>
      <c r="S57" s="1">
        <v>-90000</v>
      </c>
      <c r="T57" s="14"/>
      <c r="U57" s="14">
        <f t="shared" si="0"/>
        <v>-298949.5</v>
      </c>
      <c r="V57" s="18">
        <v>71259.980285717524</v>
      </c>
    </row>
    <row r="58" spans="2:22" x14ac:dyDescent="0.35">
      <c r="B58" s="47">
        <v>47756</v>
      </c>
      <c r="C58" s="5"/>
      <c r="D58" s="1"/>
      <c r="E58" s="1"/>
      <c r="F58" s="6"/>
      <c r="G58" s="22"/>
      <c r="H58" s="22"/>
      <c r="I58" s="1"/>
      <c r="J58" s="1"/>
      <c r="K58" s="1"/>
      <c r="L58" s="6"/>
      <c r="M58" s="22"/>
      <c r="N58" s="1"/>
      <c r="O58" s="1"/>
      <c r="P58" s="1"/>
      <c r="Q58" s="14"/>
      <c r="R58" s="5">
        <v>-208949.5</v>
      </c>
      <c r="S58" s="1">
        <v>-90000</v>
      </c>
      <c r="T58" s="14"/>
      <c r="U58" s="14">
        <f t="shared" si="0"/>
        <v>-298949.5</v>
      </c>
      <c r="V58" s="18">
        <v>71259.980285717524</v>
      </c>
    </row>
    <row r="59" spans="2:22" x14ac:dyDescent="0.35">
      <c r="B59" s="47">
        <v>47848</v>
      </c>
      <c r="C59" s="5"/>
      <c r="D59" s="1"/>
      <c r="E59" s="1"/>
      <c r="F59" s="6"/>
      <c r="G59" s="22"/>
      <c r="H59" s="22"/>
      <c r="I59" s="1"/>
      <c r="J59" s="1"/>
      <c r="K59" s="1"/>
      <c r="L59" s="6"/>
      <c r="M59" s="22"/>
      <c r="N59" s="1"/>
      <c r="O59" s="1"/>
      <c r="P59" s="1"/>
      <c r="Q59" s="14"/>
      <c r="R59" s="5">
        <v>-208949.5</v>
      </c>
      <c r="S59" s="1">
        <v>-90000</v>
      </c>
      <c r="T59" s="14"/>
      <c r="U59" s="14">
        <f t="shared" si="0"/>
        <v>-298949.5</v>
      </c>
      <c r="V59" s="18">
        <v>71259.980285717524</v>
      </c>
    </row>
    <row r="60" spans="2:22" x14ac:dyDescent="0.35">
      <c r="B60" s="47">
        <v>47938</v>
      </c>
      <c r="C60" s="5">
        <v>38893</v>
      </c>
      <c r="D60" s="1">
        <f>C60</f>
        <v>38893</v>
      </c>
      <c r="E60" s="1"/>
      <c r="F60" s="6">
        <f>C60-D60-E60</f>
        <v>0</v>
      </c>
      <c r="G60" s="22"/>
      <c r="H60" s="22">
        <v>0</v>
      </c>
      <c r="I60" s="1">
        <v>0</v>
      </c>
      <c r="J60" s="1">
        <v>0</v>
      </c>
      <c r="K60" s="1">
        <v>0</v>
      </c>
      <c r="L60" s="6">
        <v>0</v>
      </c>
      <c r="M60" s="22"/>
      <c r="N60" s="1"/>
      <c r="O60" s="1"/>
      <c r="P60" s="1"/>
      <c r="Q60" s="14"/>
      <c r="R60" s="5">
        <v>-191578.5</v>
      </c>
      <c r="S60" s="1"/>
      <c r="T60" s="14"/>
      <c r="U60" s="14">
        <f>R60+S60</f>
        <v>-191578.5</v>
      </c>
      <c r="V60" s="18">
        <v>40231.485000000001</v>
      </c>
    </row>
    <row r="61" spans="2:22" x14ac:dyDescent="0.35">
      <c r="B61" s="47">
        <v>48029</v>
      </c>
      <c r="C61" s="5"/>
      <c r="D61" s="1"/>
      <c r="E61" s="1"/>
      <c r="F61" s="6"/>
      <c r="G61" s="22"/>
      <c r="H61" s="22"/>
      <c r="I61" s="1"/>
      <c r="J61" s="1"/>
      <c r="K61" s="1"/>
      <c r="L61" s="6"/>
      <c r="M61" s="22"/>
      <c r="N61" s="1"/>
      <c r="O61" s="1"/>
      <c r="P61" s="1"/>
      <c r="Q61" s="14"/>
      <c r="R61" s="5">
        <v>-191578.5</v>
      </c>
      <c r="S61" s="1"/>
      <c r="T61" s="14"/>
      <c r="U61" s="14">
        <f t="shared" ref="U61:U63" si="3">R61+S61</f>
        <v>-191578.5</v>
      </c>
      <c r="V61" s="18">
        <v>40231.485000000001</v>
      </c>
    </row>
    <row r="62" spans="2:22" x14ac:dyDescent="0.35">
      <c r="B62" s="47">
        <v>48121</v>
      </c>
      <c r="C62" s="5"/>
      <c r="D62" s="1"/>
      <c r="E62" s="1"/>
      <c r="F62" s="6"/>
      <c r="G62" s="22"/>
      <c r="H62" s="22"/>
      <c r="I62" s="1"/>
      <c r="J62" s="1"/>
      <c r="K62" s="1"/>
      <c r="L62" s="6"/>
      <c r="M62" s="22"/>
      <c r="N62" s="1"/>
      <c r="O62" s="1"/>
      <c r="P62" s="1"/>
      <c r="Q62" s="14"/>
      <c r="R62" s="5">
        <v>-191578.5</v>
      </c>
      <c r="S62" s="1"/>
      <c r="T62" s="14"/>
      <c r="U62" s="14">
        <f t="shared" si="3"/>
        <v>-191578.5</v>
      </c>
      <c r="V62" s="18">
        <v>40231.485000000001</v>
      </c>
    </row>
    <row r="63" spans="2:22" x14ac:dyDescent="0.35">
      <c r="B63" s="47">
        <v>48213</v>
      </c>
      <c r="C63" s="5"/>
      <c r="D63" s="1"/>
      <c r="E63" s="1"/>
      <c r="F63" s="6"/>
      <c r="G63" s="22"/>
      <c r="H63" s="22"/>
      <c r="I63" s="1"/>
      <c r="J63" s="1"/>
      <c r="K63" s="1"/>
      <c r="L63" s="6"/>
      <c r="M63" s="22"/>
      <c r="N63" s="1"/>
      <c r="O63" s="1"/>
      <c r="P63" s="1"/>
      <c r="Q63" s="14"/>
      <c r="R63" s="5">
        <v>-191578.5</v>
      </c>
      <c r="S63" s="1"/>
      <c r="T63" s="14"/>
      <c r="U63" s="14">
        <f t="shared" si="3"/>
        <v>-191578.5</v>
      </c>
      <c r="V63" s="18">
        <v>40231.485000000001</v>
      </c>
    </row>
    <row r="64" spans="2:22" x14ac:dyDescent="0.35">
      <c r="B64" s="47">
        <v>48304</v>
      </c>
      <c r="C64" s="5">
        <v>39671</v>
      </c>
      <c r="D64" s="1">
        <f>C64</f>
        <v>39671</v>
      </c>
      <c r="E64" s="1"/>
      <c r="F64" s="6">
        <f>C64-D64-E64</f>
        <v>0</v>
      </c>
      <c r="G64" s="22"/>
      <c r="H64" s="22">
        <v>0</v>
      </c>
      <c r="I64" s="1">
        <v>0</v>
      </c>
      <c r="J64" s="1">
        <v>0</v>
      </c>
      <c r="K64" s="1">
        <v>0</v>
      </c>
      <c r="L64" s="6">
        <v>0</v>
      </c>
      <c r="M64" s="22"/>
      <c r="N64" s="1"/>
      <c r="O64" s="1"/>
      <c r="P64" s="1"/>
      <c r="Q64" s="14"/>
      <c r="R64" s="5">
        <v>-188988.25</v>
      </c>
      <c r="S64" s="1">
        <v>-1000000</v>
      </c>
      <c r="T64" s="14"/>
      <c r="U64" s="14">
        <f t="shared" si="0"/>
        <v>-1188988.25</v>
      </c>
      <c r="V64" s="18">
        <v>249687.5325</v>
      </c>
    </row>
    <row r="65" spans="2:22" x14ac:dyDescent="0.35">
      <c r="B65" s="47">
        <v>48395</v>
      </c>
      <c r="C65" s="5"/>
      <c r="D65" s="1"/>
      <c r="E65" s="1"/>
      <c r="F65" s="6"/>
      <c r="G65" s="22"/>
      <c r="H65" s="22"/>
      <c r="I65" s="1"/>
      <c r="J65" s="1"/>
      <c r="K65" s="1"/>
      <c r="L65" s="6"/>
      <c r="M65" s="22"/>
      <c r="N65" s="1"/>
      <c r="O65" s="1"/>
      <c r="P65" s="1"/>
      <c r="Q65" s="14"/>
      <c r="R65" s="5">
        <v>-188988.25</v>
      </c>
      <c r="S65" s="1">
        <v>-1000000</v>
      </c>
      <c r="T65" s="14"/>
      <c r="U65" s="14">
        <f t="shared" si="0"/>
        <v>-1188988.25</v>
      </c>
      <c r="V65" s="18">
        <v>249687.5325</v>
      </c>
    </row>
    <row r="66" spans="2:22" x14ac:dyDescent="0.35">
      <c r="B66" s="47">
        <v>48487</v>
      </c>
      <c r="C66" s="5"/>
      <c r="D66" s="1"/>
      <c r="E66" s="1"/>
      <c r="F66" s="6"/>
      <c r="G66" s="22"/>
      <c r="H66" s="22"/>
      <c r="I66" s="1"/>
      <c r="J66" s="1"/>
      <c r="K66" s="1"/>
      <c r="L66" s="6"/>
      <c r="M66" s="22"/>
      <c r="N66" s="1"/>
      <c r="O66" s="1"/>
      <c r="P66" s="1"/>
      <c r="Q66" s="14"/>
      <c r="R66" s="5">
        <v>-188988.25</v>
      </c>
      <c r="S66" s="1">
        <v>-1000000</v>
      </c>
      <c r="T66" s="14"/>
      <c r="U66" s="14">
        <f t="shared" si="0"/>
        <v>-1188988.25</v>
      </c>
      <c r="V66" s="18">
        <v>249687.5325</v>
      </c>
    </row>
    <row r="67" spans="2:22" x14ac:dyDescent="0.35">
      <c r="B67" s="47">
        <v>48579</v>
      </c>
      <c r="C67" s="5"/>
      <c r="D67" s="1"/>
      <c r="E67" s="1"/>
      <c r="F67" s="6"/>
      <c r="G67" s="22"/>
      <c r="H67" s="22"/>
      <c r="I67" s="1"/>
      <c r="J67" s="1"/>
      <c r="K67" s="1"/>
      <c r="L67" s="6"/>
      <c r="M67" s="22"/>
      <c r="N67" s="1"/>
      <c r="O67" s="1"/>
      <c r="P67" s="1"/>
      <c r="Q67" s="14"/>
      <c r="R67" s="5">
        <v>-188988.25</v>
      </c>
      <c r="S67" s="1">
        <v>-1000000</v>
      </c>
      <c r="T67" s="14"/>
      <c r="U67" s="14">
        <f t="shared" si="0"/>
        <v>-1188988.25</v>
      </c>
      <c r="V67" s="18">
        <v>249687.5325</v>
      </c>
    </row>
    <row r="68" spans="2:22" x14ac:dyDescent="0.35">
      <c r="B68" s="47">
        <v>48669</v>
      </c>
      <c r="C68" s="5">
        <v>40465</v>
      </c>
      <c r="D68" s="1">
        <f>C68</f>
        <v>40465</v>
      </c>
      <c r="E68" s="1"/>
      <c r="F68" s="6">
        <f>C68-D68-E68</f>
        <v>0</v>
      </c>
      <c r="G68" s="22"/>
      <c r="H68" s="22">
        <v>0</v>
      </c>
      <c r="I68" s="1">
        <v>0</v>
      </c>
      <c r="J68" s="1">
        <v>0</v>
      </c>
      <c r="K68" s="1">
        <v>0</v>
      </c>
      <c r="L68" s="6">
        <v>0</v>
      </c>
      <c r="M68" s="22"/>
      <c r="N68" s="1"/>
      <c r="O68" s="1"/>
      <c r="P68" s="1"/>
      <c r="Q68" s="14"/>
      <c r="R68" s="5">
        <v>-125000</v>
      </c>
      <c r="S68" s="1">
        <v>-3000000</v>
      </c>
      <c r="T68" s="14"/>
      <c r="U68" s="14">
        <f t="shared" si="0"/>
        <v>-3125000</v>
      </c>
      <c r="V68" s="18">
        <v>656250</v>
      </c>
    </row>
    <row r="69" spans="2:22" x14ac:dyDescent="0.35">
      <c r="B69" s="47">
        <v>48760</v>
      </c>
      <c r="C69" s="5"/>
      <c r="D69" s="1"/>
      <c r="E69" s="1"/>
      <c r="F69" s="6"/>
      <c r="G69" s="22"/>
      <c r="H69" s="22"/>
      <c r="I69" s="1"/>
      <c r="J69" s="1"/>
      <c r="K69" s="1"/>
      <c r="L69" s="6"/>
      <c r="M69" s="22"/>
      <c r="N69" s="1"/>
      <c r="O69" s="1"/>
      <c r="P69" s="1"/>
      <c r="Q69" s="14"/>
      <c r="R69" s="5">
        <v>-125000</v>
      </c>
      <c r="S69" s="1">
        <v>-3000000</v>
      </c>
      <c r="T69" s="14"/>
      <c r="U69" s="14">
        <f t="shared" si="0"/>
        <v>-3125000</v>
      </c>
      <c r="V69" s="18">
        <v>656250</v>
      </c>
    </row>
    <row r="70" spans="2:22" x14ac:dyDescent="0.35">
      <c r="B70" s="47">
        <v>48852</v>
      </c>
      <c r="C70" s="5"/>
      <c r="D70" s="1"/>
      <c r="E70" s="1"/>
      <c r="F70" s="6"/>
      <c r="G70" s="22"/>
      <c r="H70" s="22"/>
      <c r="I70" s="1"/>
      <c r="J70" s="1"/>
      <c r="K70" s="1"/>
      <c r="L70" s="6"/>
      <c r="M70" s="22"/>
      <c r="N70" s="1"/>
      <c r="O70" s="1"/>
      <c r="P70" s="1"/>
      <c r="Q70" s="14"/>
      <c r="R70" s="5">
        <v>-125000</v>
      </c>
      <c r="S70" s="1">
        <v>-3000000</v>
      </c>
      <c r="T70" s="14"/>
      <c r="U70" s="14">
        <f t="shared" si="0"/>
        <v>-3125000</v>
      </c>
      <c r="V70" s="18">
        <v>656250</v>
      </c>
    </row>
    <row r="71" spans="2:22" x14ac:dyDescent="0.35">
      <c r="B71" s="47">
        <v>48944</v>
      </c>
      <c r="C71" s="5"/>
      <c r="D71" s="1"/>
      <c r="E71" s="1"/>
      <c r="F71" s="6"/>
      <c r="G71" s="22"/>
      <c r="H71" s="22"/>
      <c r="I71" s="1"/>
      <c r="J71" s="1"/>
      <c r="K71" s="1"/>
      <c r="L71" s="6"/>
      <c r="M71" s="22"/>
      <c r="N71" s="1"/>
      <c r="O71" s="1"/>
      <c r="P71" s="1"/>
      <c r="Q71" s="14"/>
      <c r="R71" s="5">
        <v>-125000</v>
      </c>
      <c r="S71" s="1">
        <v>-3000000</v>
      </c>
      <c r="T71" s="14"/>
      <c r="U71" s="14">
        <f t="shared" si="0"/>
        <v>-3125000</v>
      </c>
      <c r="V71" s="18">
        <v>656250</v>
      </c>
    </row>
    <row r="72" spans="2:22" x14ac:dyDescent="0.35">
      <c r="B72" s="47">
        <v>49034</v>
      </c>
      <c r="C72" s="5">
        <v>16960</v>
      </c>
      <c r="D72" s="1">
        <f>C72</f>
        <v>16960</v>
      </c>
      <c r="E72" s="1"/>
      <c r="F72" s="6">
        <f>C72-D72-E72</f>
        <v>0</v>
      </c>
      <c r="G72" s="22"/>
      <c r="H72" s="22">
        <v>0</v>
      </c>
      <c r="I72" s="1">
        <v>0</v>
      </c>
      <c r="J72" s="1">
        <v>0</v>
      </c>
      <c r="K72" s="1">
        <v>0</v>
      </c>
      <c r="L72" s="6">
        <v>0</v>
      </c>
      <c r="M72" s="22"/>
      <c r="N72" s="1"/>
      <c r="O72" s="1"/>
      <c r="P72" s="1"/>
      <c r="Q72" s="14"/>
      <c r="R72" s="5">
        <v>-62500</v>
      </c>
      <c r="S72" s="1">
        <v>2125000</v>
      </c>
      <c r="T72" s="14"/>
      <c r="U72" s="14">
        <f t="shared" si="0"/>
        <v>2062500</v>
      </c>
      <c r="V72" s="18">
        <v>-433125</v>
      </c>
    </row>
    <row r="73" spans="2:22" x14ac:dyDescent="0.35">
      <c r="B73" s="47">
        <v>49125</v>
      </c>
      <c r="C73" s="48"/>
      <c r="D73" s="49"/>
      <c r="E73" s="49"/>
      <c r="F73" s="50"/>
      <c r="G73" s="51"/>
      <c r="H73" s="51"/>
      <c r="I73" s="49"/>
      <c r="J73" s="49"/>
      <c r="K73" s="49"/>
      <c r="L73" s="50"/>
      <c r="M73" s="51"/>
      <c r="N73" s="49"/>
      <c r="O73" s="49"/>
      <c r="P73" s="49"/>
      <c r="Q73" s="52"/>
      <c r="R73" s="48">
        <v>-62500</v>
      </c>
      <c r="S73" s="49">
        <v>2125000</v>
      </c>
      <c r="T73" s="52"/>
      <c r="U73" s="14">
        <f t="shared" si="0"/>
        <v>2062500</v>
      </c>
      <c r="V73" s="53">
        <v>-433125</v>
      </c>
    </row>
    <row r="74" spans="2:22" x14ac:dyDescent="0.35">
      <c r="B74" s="47">
        <v>49217</v>
      </c>
      <c r="C74" s="48"/>
      <c r="D74" s="49"/>
      <c r="E74" s="49"/>
      <c r="F74" s="50"/>
      <c r="G74" s="51"/>
      <c r="H74" s="51"/>
      <c r="I74" s="49"/>
      <c r="J74" s="49"/>
      <c r="K74" s="49"/>
      <c r="L74" s="50"/>
      <c r="M74" s="51"/>
      <c r="N74" s="49"/>
      <c r="O74" s="49"/>
      <c r="P74" s="49"/>
      <c r="Q74" s="52"/>
      <c r="R74" s="48">
        <v>-62500</v>
      </c>
      <c r="S74" s="49">
        <v>2125000</v>
      </c>
      <c r="T74" s="52"/>
      <c r="U74" s="14">
        <f t="shared" si="0"/>
        <v>2062500</v>
      </c>
      <c r="V74" s="53">
        <v>-433125</v>
      </c>
    </row>
    <row r="75" spans="2:22" x14ac:dyDescent="0.35">
      <c r="B75" s="47">
        <v>49309</v>
      </c>
      <c r="C75" s="48"/>
      <c r="D75" s="49"/>
      <c r="E75" s="49"/>
      <c r="F75" s="50"/>
      <c r="G75" s="51"/>
      <c r="H75" s="51"/>
      <c r="I75" s="49"/>
      <c r="J75" s="49"/>
      <c r="K75" s="49"/>
      <c r="L75" s="50"/>
      <c r="M75" s="51"/>
      <c r="N75" s="49"/>
      <c r="O75" s="49"/>
      <c r="P75" s="49"/>
      <c r="Q75" s="52"/>
      <c r="R75" s="48">
        <v>-62500</v>
      </c>
      <c r="S75" s="49">
        <v>2125000</v>
      </c>
      <c r="T75" s="52"/>
      <c r="U75" s="14">
        <f t="shared" si="0"/>
        <v>2062500</v>
      </c>
      <c r="V75" s="53">
        <v>-433125</v>
      </c>
    </row>
    <row r="76" spans="2:22" ht="15" thickBot="1" x14ac:dyDescent="0.4">
      <c r="B76" s="47">
        <v>49399</v>
      </c>
      <c r="C76" s="10">
        <v>0</v>
      </c>
      <c r="D76" s="11"/>
      <c r="E76" s="11"/>
      <c r="F76" s="12">
        <f>C76-D76-E76</f>
        <v>0</v>
      </c>
      <c r="G76" s="23"/>
      <c r="H76" s="23">
        <v>0</v>
      </c>
      <c r="I76" s="11">
        <v>0</v>
      </c>
      <c r="J76" s="11">
        <v>0</v>
      </c>
      <c r="K76" s="11">
        <v>0</v>
      </c>
      <c r="L76" s="12">
        <v>0</v>
      </c>
      <c r="M76" s="23"/>
      <c r="N76" s="11"/>
      <c r="O76" s="11"/>
      <c r="P76" s="11"/>
      <c r="Q76" s="15"/>
      <c r="R76" s="10"/>
      <c r="S76" s="11"/>
      <c r="T76" s="15"/>
      <c r="U76" s="12">
        <f t="shared" si="0"/>
        <v>0</v>
      </c>
      <c r="V76" s="20">
        <v>0</v>
      </c>
    </row>
    <row r="77" spans="2:22" ht="15.5" thickTop="1" thickBot="1" x14ac:dyDescent="0.4">
      <c r="B77" s="19" t="s">
        <v>71</v>
      </c>
      <c r="C77" s="7">
        <f>SUM(C4:C76)</f>
        <v>34239760</v>
      </c>
      <c r="D77" s="24">
        <f>SUM(D4:D76)</f>
        <v>672677</v>
      </c>
      <c r="E77" s="24">
        <f>SUM(E4:E76)</f>
        <v>1000000</v>
      </c>
      <c r="F77" s="45">
        <v>0</v>
      </c>
      <c r="G77" s="24"/>
      <c r="H77" s="24">
        <v>34062228.158848286</v>
      </c>
      <c r="I77" s="8">
        <v>637150.57522597723</v>
      </c>
      <c r="J77" s="8">
        <v>0</v>
      </c>
      <c r="K77" s="8">
        <v>0</v>
      </c>
      <c r="L77" s="9">
        <f>SUM(L4:L76)</f>
        <v>34699378.734074228</v>
      </c>
      <c r="M77" s="24">
        <v>225000</v>
      </c>
      <c r="N77" s="8"/>
      <c r="O77" s="8"/>
      <c r="P77" s="8"/>
      <c r="Q77" s="16"/>
      <c r="R77" s="7">
        <v>-17555502</v>
      </c>
      <c r="S77" s="8">
        <v>-7860000</v>
      </c>
      <c r="T77" s="16"/>
      <c r="U77" s="16">
        <f>SUM(U4:U76)</f>
        <v>-25640502</v>
      </c>
      <c r="V77" s="19">
        <f>SUM(V4:V76)</f>
        <v>40305574.940324269</v>
      </c>
    </row>
    <row r="79" spans="2:22" x14ac:dyDescent="0.35">
      <c r="B79" s="30" t="s">
        <v>19</v>
      </c>
      <c r="C79" s="67" t="s">
        <v>55</v>
      </c>
      <c r="D79" s="68"/>
      <c r="E79" s="68"/>
      <c r="F79" s="68"/>
      <c r="G79" s="68"/>
      <c r="H79" s="68"/>
      <c r="I79" s="68"/>
      <c r="J79" s="68"/>
      <c r="K79" s="68"/>
      <c r="L79" s="68"/>
      <c r="M79" s="68"/>
      <c r="N79" s="68"/>
      <c r="O79" s="68"/>
      <c r="P79" s="68"/>
      <c r="Q79" s="68"/>
      <c r="R79" s="68"/>
      <c r="S79" s="68"/>
      <c r="T79" s="68"/>
      <c r="U79" s="68"/>
      <c r="V79" s="69"/>
    </row>
    <row r="80" spans="2:22" x14ac:dyDescent="0.35">
      <c r="B80" s="31"/>
      <c r="C80" s="70"/>
      <c r="D80" s="70"/>
      <c r="E80" s="70"/>
      <c r="F80" s="70"/>
      <c r="G80" s="70"/>
      <c r="H80" s="70"/>
      <c r="I80" s="70"/>
      <c r="J80" s="70"/>
      <c r="K80" s="70"/>
      <c r="L80" s="70"/>
      <c r="M80" s="70"/>
      <c r="N80" s="70"/>
      <c r="O80" s="70"/>
      <c r="P80" s="70"/>
      <c r="Q80" s="70"/>
      <c r="R80" s="70"/>
      <c r="S80" s="70"/>
      <c r="T80" s="70"/>
      <c r="U80" s="70"/>
      <c r="V80" s="71"/>
    </row>
  </sheetData>
  <mergeCells count="1">
    <mergeCell ref="C79:V80"/>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32"/>
  <sheetViews>
    <sheetView workbookViewId="0">
      <selection activeCell="V24" sqref="V24"/>
    </sheetView>
  </sheetViews>
  <sheetFormatPr defaultColWidth="8.81640625" defaultRowHeight="14.5" x14ac:dyDescent="0.35"/>
  <cols>
    <col min="2" max="2" width="24.453125" customWidth="1"/>
    <col min="3" max="3" width="12.1796875" customWidth="1"/>
    <col min="5" max="5" width="12.453125" customWidth="1"/>
    <col min="7" max="7" width="12.1796875" customWidth="1"/>
    <col min="9" max="9" width="12.1796875" customWidth="1"/>
    <col min="12" max="12" width="11.453125" customWidth="1"/>
    <col min="14" max="14" width="12.453125" customWidth="1"/>
    <col min="15" max="15" width="9.81640625" customWidth="1"/>
    <col min="16" max="16" width="11.36328125" customWidth="1"/>
    <col min="18" max="18" width="12.453125" customWidth="1"/>
  </cols>
  <sheetData>
    <row r="2" spans="2:18" x14ac:dyDescent="0.35">
      <c r="B2" s="43" t="s">
        <v>49</v>
      </c>
      <c r="C2" s="43" t="s">
        <v>50</v>
      </c>
    </row>
    <row r="3" spans="2:18" x14ac:dyDescent="0.35">
      <c r="B3" s="43" t="s">
        <v>51</v>
      </c>
      <c r="C3" s="43" t="s">
        <v>52</v>
      </c>
    </row>
    <row r="4" spans="2:18" x14ac:dyDescent="0.35">
      <c r="B4" s="38" t="s">
        <v>15</v>
      </c>
      <c r="C4" s="40">
        <v>43832</v>
      </c>
    </row>
    <row r="5" spans="2:18" x14ac:dyDescent="0.35">
      <c r="B5" s="38" t="s">
        <v>53</v>
      </c>
      <c r="C5" s="40">
        <v>43069</v>
      </c>
    </row>
    <row r="6" spans="2:18" x14ac:dyDescent="0.35">
      <c r="B6" s="39" t="s">
        <v>14</v>
      </c>
      <c r="C6" s="42">
        <v>0.21</v>
      </c>
    </row>
    <row r="7" spans="2:18" x14ac:dyDescent="0.35">
      <c r="B7" s="39" t="s">
        <v>54</v>
      </c>
      <c r="C7" s="42">
        <v>1</v>
      </c>
    </row>
    <row r="8" spans="2:18" ht="15" thickBot="1" x14ac:dyDescent="0.4">
      <c r="C8" s="72"/>
      <c r="D8" s="73"/>
      <c r="E8" s="73"/>
      <c r="F8" s="73"/>
    </row>
    <row r="9" spans="2:18" ht="43.5" x14ac:dyDescent="0.35">
      <c r="B9" s="25" t="s">
        <v>0</v>
      </c>
      <c r="C9" s="58" t="s">
        <v>62</v>
      </c>
      <c r="D9" s="2" t="s">
        <v>5</v>
      </c>
      <c r="E9" s="3" t="s">
        <v>63</v>
      </c>
      <c r="F9" s="3" t="s">
        <v>77</v>
      </c>
      <c r="G9" s="3" t="s">
        <v>76</v>
      </c>
      <c r="H9" s="3" t="s">
        <v>17</v>
      </c>
      <c r="I9" s="3" t="s">
        <v>12</v>
      </c>
      <c r="J9" s="4" t="s">
        <v>56</v>
      </c>
      <c r="K9" s="35" t="s">
        <v>5</v>
      </c>
      <c r="L9" s="3" t="s">
        <v>63</v>
      </c>
      <c r="M9" s="21" t="s">
        <v>18</v>
      </c>
      <c r="N9" s="3" t="s">
        <v>76</v>
      </c>
      <c r="O9" s="3" t="s">
        <v>17</v>
      </c>
      <c r="P9" s="3" t="s">
        <v>12</v>
      </c>
      <c r="Q9" s="3" t="s">
        <v>56</v>
      </c>
      <c r="R9" s="17" t="s">
        <v>29</v>
      </c>
    </row>
    <row r="10" spans="2:18" x14ac:dyDescent="0.35">
      <c r="B10" s="28">
        <v>2017</v>
      </c>
      <c r="C10" s="59">
        <f>E10</f>
        <v>303182</v>
      </c>
      <c r="D10" s="62" t="s">
        <v>61</v>
      </c>
      <c r="E10" s="26">
        <v>303182</v>
      </c>
      <c r="F10" s="1"/>
      <c r="G10" s="1"/>
      <c r="H10" s="1"/>
      <c r="I10" s="1"/>
      <c r="J10" s="63"/>
      <c r="K10" s="54"/>
      <c r="L10" s="26"/>
      <c r="M10" s="22"/>
      <c r="N10" s="1"/>
      <c r="O10" s="1"/>
      <c r="P10" s="1"/>
      <c r="Q10" s="26"/>
      <c r="R10" s="18">
        <f>-E10</f>
        <v>-303182</v>
      </c>
    </row>
    <row r="11" spans="2:18" x14ac:dyDescent="0.35">
      <c r="B11" s="28">
        <v>2018</v>
      </c>
      <c r="C11" s="59">
        <f>E11+L11</f>
        <v>1557774</v>
      </c>
      <c r="D11" s="62" t="s">
        <v>61</v>
      </c>
      <c r="E11" s="26">
        <v>1247150</v>
      </c>
      <c r="F11" s="1">
        <f>231282*4</f>
        <v>925128</v>
      </c>
      <c r="G11" s="1"/>
      <c r="H11" s="1"/>
      <c r="I11" s="1"/>
      <c r="J11" s="63" t="s">
        <v>6</v>
      </c>
      <c r="K11" s="54"/>
      <c r="L11" s="26">
        <v>310624</v>
      </c>
      <c r="M11" s="22"/>
      <c r="N11" s="1"/>
      <c r="O11" s="1"/>
      <c r="P11" s="1"/>
      <c r="Q11" s="26"/>
      <c r="R11" s="18">
        <f>-C11+((1-$C$6)*F11)</f>
        <v>-826922.88</v>
      </c>
    </row>
    <row r="12" spans="2:18" x14ac:dyDescent="0.35">
      <c r="B12" s="28">
        <v>2019</v>
      </c>
      <c r="C12" s="59">
        <f>E12</f>
        <v>114051</v>
      </c>
      <c r="D12" s="62" t="s">
        <v>61</v>
      </c>
      <c r="E12" s="26">
        <v>114051</v>
      </c>
      <c r="F12" s="1">
        <f>F11</f>
        <v>925128</v>
      </c>
      <c r="G12" s="1"/>
      <c r="H12" s="1"/>
      <c r="I12" s="1"/>
      <c r="J12" s="63" t="s">
        <v>6</v>
      </c>
      <c r="K12" s="54" t="s">
        <v>64</v>
      </c>
      <c r="L12" s="26"/>
      <c r="M12" s="22">
        <v>62125</v>
      </c>
      <c r="N12" s="1"/>
      <c r="O12" s="1"/>
      <c r="P12" s="1"/>
      <c r="Q12" s="26" t="s">
        <v>6</v>
      </c>
      <c r="R12" s="18">
        <f>-C12+((1-$C$6)*F12)+((1-$C$6)*M12)</f>
        <v>665878.87</v>
      </c>
    </row>
    <row r="13" spans="2:18" x14ac:dyDescent="0.35">
      <c r="B13" s="28">
        <v>2020</v>
      </c>
      <c r="C13" s="59"/>
      <c r="D13" s="62" t="s">
        <v>61</v>
      </c>
      <c r="E13" s="26"/>
      <c r="F13" s="1">
        <f>201282*4</f>
        <v>805128</v>
      </c>
      <c r="G13" s="1"/>
      <c r="H13" s="1"/>
      <c r="I13" s="1"/>
      <c r="J13" s="63" t="s">
        <v>6</v>
      </c>
      <c r="K13" s="54" t="s">
        <v>64</v>
      </c>
      <c r="L13" s="26"/>
      <c r="M13" s="22">
        <v>62125</v>
      </c>
      <c r="N13" s="1"/>
      <c r="O13" s="1"/>
      <c r="P13" s="1"/>
      <c r="Q13" s="26" t="s">
        <v>6</v>
      </c>
      <c r="R13" s="18">
        <f>((1-$C$6)*F13)+((1-$C$6)*M13)</f>
        <v>685129.87</v>
      </c>
    </row>
    <row r="14" spans="2:18" x14ac:dyDescent="0.35">
      <c r="B14" s="28">
        <v>2021</v>
      </c>
      <c r="C14" s="59"/>
      <c r="D14" s="62"/>
      <c r="E14" s="26"/>
      <c r="F14" s="1"/>
      <c r="G14" s="1"/>
      <c r="H14" s="1"/>
      <c r="I14" s="1"/>
      <c r="J14" s="63"/>
      <c r="K14" s="54" t="s">
        <v>64</v>
      </c>
      <c r="L14" s="26"/>
      <c r="M14" s="22">
        <v>62125</v>
      </c>
      <c r="N14" s="1"/>
      <c r="O14" s="1"/>
      <c r="P14" s="1"/>
      <c r="Q14" s="26" t="s">
        <v>6</v>
      </c>
      <c r="R14" s="18">
        <f>((1-$C$6)*M14)</f>
        <v>49078.75</v>
      </c>
    </row>
    <row r="15" spans="2:18" x14ac:dyDescent="0.35">
      <c r="B15" s="28">
        <v>2022</v>
      </c>
      <c r="C15" s="59"/>
      <c r="D15" s="62"/>
      <c r="E15" s="26"/>
      <c r="F15" s="1"/>
      <c r="G15" s="1"/>
      <c r="H15" s="1"/>
      <c r="I15" s="1"/>
      <c r="J15" s="63"/>
      <c r="K15" s="54" t="s">
        <v>64</v>
      </c>
      <c r="L15" s="26"/>
      <c r="M15" s="22">
        <v>62125</v>
      </c>
      <c r="N15" s="1"/>
      <c r="O15" s="1"/>
      <c r="P15" s="1"/>
      <c r="Q15" s="26" t="s">
        <v>6</v>
      </c>
      <c r="R15" s="18">
        <f t="shared" ref="R15:R21" si="0">((1-$C$6)*M15)</f>
        <v>49078.75</v>
      </c>
    </row>
    <row r="16" spans="2:18" x14ac:dyDescent="0.35">
      <c r="B16" s="28">
        <v>2023</v>
      </c>
      <c r="C16" s="59"/>
      <c r="D16" s="62"/>
      <c r="E16" s="26"/>
      <c r="F16" s="1"/>
      <c r="G16" s="1"/>
      <c r="H16" s="1"/>
      <c r="I16" s="1"/>
      <c r="J16" s="63"/>
      <c r="K16" s="54" t="s">
        <v>64</v>
      </c>
      <c r="L16" s="26"/>
      <c r="M16" s="22">
        <v>62125</v>
      </c>
      <c r="N16" s="1"/>
      <c r="O16" s="1"/>
      <c r="P16" s="1"/>
      <c r="Q16" s="26" t="s">
        <v>6</v>
      </c>
      <c r="R16" s="18">
        <f t="shared" si="0"/>
        <v>49078.75</v>
      </c>
    </row>
    <row r="17" spans="2:18" x14ac:dyDescent="0.35">
      <c r="B17" s="28">
        <v>2024</v>
      </c>
      <c r="C17" s="59"/>
      <c r="D17" s="62"/>
      <c r="E17" s="26"/>
      <c r="F17" s="1"/>
      <c r="G17" s="1"/>
      <c r="H17" s="1"/>
      <c r="I17" s="1"/>
      <c r="J17" s="63"/>
      <c r="K17" s="54" t="s">
        <v>64</v>
      </c>
      <c r="L17" s="26"/>
      <c r="M17" s="22">
        <v>62125</v>
      </c>
      <c r="N17" s="1"/>
      <c r="O17" s="1"/>
      <c r="P17" s="1"/>
      <c r="Q17" s="26" t="s">
        <v>6</v>
      </c>
      <c r="R17" s="18">
        <f t="shared" si="0"/>
        <v>49078.75</v>
      </c>
    </row>
    <row r="18" spans="2:18" x14ac:dyDescent="0.35">
      <c r="B18" s="28">
        <v>2025</v>
      </c>
      <c r="C18" s="59"/>
      <c r="D18" s="62"/>
      <c r="E18" s="26"/>
      <c r="F18" s="1"/>
      <c r="G18" s="1"/>
      <c r="H18" s="1"/>
      <c r="I18" s="1"/>
      <c r="J18" s="63"/>
      <c r="K18" s="54" t="s">
        <v>64</v>
      </c>
      <c r="L18" s="26"/>
      <c r="M18" s="22">
        <v>62125</v>
      </c>
      <c r="N18" s="1"/>
      <c r="O18" s="1"/>
      <c r="P18" s="1"/>
      <c r="Q18" s="26" t="s">
        <v>6</v>
      </c>
      <c r="R18" s="18">
        <f t="shared" si="0"/>
        <v>49078.75</v>
      </c>
    </row>
    <row r="19" spans="2:18" x14ac:dyDescent="0.35">
      <c r="B19" s="28">
        <v>2026</v>
      </c>
      <c r="C19" s="59"/>
      <c r="D19" s="62"/>
      <c r="E19" s="26"/>
      <c r="F19" s="1"/>
      <c r="G19" s="1"/>
      <c r="H19" s="1"/>
      <c r="I19" s="1"/>
      <c r="J19" s="63"/>
      <c r="K19" s="54" t="s">
        <v>64</v>
      </c>
      <c r="L19" s="26"/>
      <c r="M19" s="22">
        <v>62125</v>
      </c>
      <c r="N19" s="1"/>
      <c r="O19" s="1"/>
      <c r="P19" s="1"/>
      <c r="Q19" s="26" t="s">
        <v>6</v>
      </c>
      <c r="R19" s="18">
        <f t="shared" si="0"/>
        <v>49078.75</v>
      </c>
    </row>
    <row r="20" spans="2:18" x14ac:dyDescent="0.35">
      <c r="B20" s="28">
        <v>2027</v>
      </c>
      <c r="C20" s="59"/>
      <c r="D20" s="62"/>
      <c r="E20" s="26"/>
      <c r="F20" s="1"/>
      <c r="G20" s="1"/>
      <c r="H20" s="1"/>
      <c r="I20" s="1"/>
      <c r="J20" s="63"/>
      <c r="K20" s="54" t="s">
        <v>64</v>
      </c>
      <c r="L20" s="26"/>
      <c r="M20" s="22">
        <v>62125</v>
      </c>
      <c r="N20" s="1"/>
      <c r="O20" s="1"/>
      <c r="P20" s="1"/>
      <c r="Q20" s="26" t="s">
        <v>6</v>
      </c>
      <c r="R20" s="18">
        <f t="shared" si="0"/>
        <v>49078.75</v>
      </c>
    </row>
    <row r="21" spans="2:18" x14ac:dyDescent="0.35">
      <c r="B21" s="28">
        <v>2028</v>
      </c>
      <c r="C21" s="59"/>
      <c r="D21" s="62"/>
      <c r="E21" s="26"/>
      <c r="F21" s="1"/>
      <c r="G21" s="1"/>
      <c r="H21" s="1"/>
      <c r="I21" s="1"/>
      <c r="J21" s="63"/>
      <c r="K21" s="54" t="s">
        <v>64</v>
      </c>
      <c r="L21" s="26"/>
      <c r="M21" s="22">
        <v>62125</v>
      </c>
      <c r="N21" s="1"/>
      <c r="O21" s="1"/>
      <c r="P21" s="1"/>
      <c r="Q21" s="26" t="s">
        <v>6</v>
      </c>
      <c r="R21" s="18">
        <f t="shared" si="0"/>
        <v>49078.75</v>
      </c>
    </row>
    <row r="22" spans="2:18" x14ac:dyDescent="0.35">
      <c r="B22" s="28">
        <v>2029</v>
      </c>
      <c r="C22" s="59"/>
      <c r="D22" s="62"/>
      <c r="E22" s="26"/>
      <c r="F22" s="1"/>
      <c r="G22" s="1"/>
      <c r="H22" s="1"/>
      <c r="I22" s="1"/>
      <c r="J22" s="63"/>
      <c r="K22" s="54"/>
      <c r="L22" s="26"/>
      <c r="M22" s="22"/>
      <c r="N22" s="1"/>
      <c r="O22" s="1"/>
      <c r="P22" s="1"/>
      <c r="Q22" s="26"/>
      <c r="R22" s="18"/>
    </row>
    <row r="23" spans="2:18" x14ac:dyDescent="0.35">
      <c r="B23" s="28">
        <v>2030</v>
      </c>
      <c r="C23" s="59"/>
      <c r="D23" s="5"/>
      <c r="E23" s="1"/>
      <c r="F23" s="1"/>
      <c r="G23" s="1"/>
      <c r="H23" s="1"/>
      <c r="I23" s="1"/>
      <c r="J23" s="6"/>
      <c r="K23" s="55"/>
      <c r="L23" s="1"/>
      <c r="M23" s="22"/>
      <c r="N23" s="1"/>
      <c r="O23" s="1"/>
      <c r="P23" s="1"/>
      <c r="Q23" s="1"/>
      <c r="R23" s="18"/>
    </row>
    <row r="24" spans="2:18" x14ac:dyDescent="0.35">
      <c r="B24" s="28">
        <v>2031</v>
      </c>
      <c r="C24" s="59"/>
      <c r="D24" s="5"/>
      <c r="E24" s="1"/>
      <c r="F24" s="1"/>
      <c r="G24" s="1"/>
      <c r="H24" s="1"/>
      <c r="I24" s="1"/>
      <c r="J24" s="6"/>
      <c r="K24" s="55"/>
      <c r="L24" s="1"/>
      <c r="M24" s="22"/>
      <c r="N24" s="1"/>
      <c r="O24" s="1"/>
      <c r="P24" s="1"/>
      <c r="Q24" s="1"/>
      <c r="R24" s="18"/>
    </row>
    <row r="25" spans="2:18" x14ac:dyDescent="0.35">
      <c r="B25" s="28">
        <v>2032</v>
      </c>
      <c r="C25" s="59"/>
      <c r="D25" s="5"/>
      <c r="E25" s="1"/>
      <c r="F25" s="1"/>
      <c r="G25" s="1"/>
      <c r="H25" s="1"/>
      <c r="I25" s="1"/>
      <c r="J25" s="6"/>
      <c r="K25" s="55"/>
      <c r="L25" s="1"/>
      <c r="M25" s="22"/>
      <c r="N25" s="1"/>
      <c r="O25" s="1"/>
      <c r="P25" s="1"/>
      <c r="Q25" s="1"/>
      <c r="R25" s="18"/>
    </row>
    <row r="26" spans="2:18" x14ac:dyDescent="0.35">
      <c r="B26" s="28">
        <v>2033</v>
      </c>
      <c r="C26" s="59"/>
      <c r="D26" s="5"/>
      <c r="E26" s="1"/>
      <c r="F26" s="1"/>
      <c r="G26" s="1"/>
      <c r="H26" s="1"/>
      <c r="I26" s="1"/>
      <c r="J26" s="6"/>
      <c r="K26" s="55"/>
      <c r="L26" s="1"/>
      <c r="M26" s="22"/>
      <c r="N26" s="1"/>
      <c r="O26" s="1"/>
      <c r="P26" s="1"/>
      <c r="Q26" s="1"/>
      <c r="R26" s="18"/>
    </row>
    <row r="27" spans="2:18" x14ac:dyDescent="0.35">
      <c r="B27" s="28">
        <v>2034</v>
      </c>
      <c r="C27" s="59"/>
      <c r="D27" s="5"/>
      <c r="E27" s="1"/>
      <c r="F27" s="1"/>
      <c r="G27" s="1"/>
      <c r="H27" s="1"/>
      <c r="I27" s="1"/>
      <c r="J27" s="6"/>
      <c r="K27" s="55"/>
      <c r="L27" s="1"/>
      <c r="M27" s="22"/>
      <c r="N27" s="1"/>
      <c r="O27" s="1"/>
      <c r="P27" s="1"/>
      <c r="Q27" s="1"/>
      <c r="R27" s="18"/>
    </row>
    <row r="28" spans="2:18" ht="15" thickBot="1" x14ac:dyDescent="0.4">
      <c r="B28" s="29">
        <v>2035</v>
      </c>
      <c r="C28" s="60"/>
      <c r="D28" s="10"/>
      <c r="E28" s="11"/>
      <c r="F28" s="11"/>
      <c r="G28" s="11"/>
      <c r="H28" s="11"/>
      <c r="I28" s="11"/>
      <c r="J28" s="12"/>
      <c r="K28" s="56"/>
      <c r="L28" s="11"/>
      <c r="M28" s="23"/>
      <c r="N28" s="11"/>
      <c r="O28" s="11"/>
      <c r="P28" s="11"/>
      <c r="Q28" s="11"/>
      <c r="R28" s="20">
        <v>0</v>
      </c>
    </row>
    <row r="29" spans="2:18" ht="15.5" thickTop="1" thickBot="1" x14ac:dyDescent="0.4">
      <c r="B29" s="65" t="s">
        <v>70</v>
      </c>
      <c r="C29" s="61">
        <f>SUM(C10:C28)</f>
        <v>1975007</v>
      </c>
      <c r="D29" s="7"/>
      <c r="E29" s="8">
        <f>SUM(E10:E28)</f>
        <v>1664383</v>
      </c>
      <c r="F29" s="8">
        <f>SUM(F11:F28)</f>
        <v>2655384</v>
      </c>
      <c r="G29" s="8"/>
      <c r="H29" s="8"/>
      <c r="I29" s="8"/>
      <c r="J29" s="9"/>
      <c r="K29" s="57"/>
      <c r="L29" s="8"/>
      <c r="M29" s="24">
        <f>SUM(M12:M28)</f>
        <v>621250</v>
      </c>
      <c r="N29" s="8"/>
      <c r="O29" s="8"/>
      <c r="P29" s="8"/>
      <c r="Q29" s="8">
        <f>SUM(M29:P29)</f>
        <v>621250</v>
      </c>
      <c r="R29" s="19">
        <f>SUM(R10:R21)</f>
        <v>613533.8600000001</v>
      </c>
    </row>
    <row r="31" spans="2:18" x14ac:dyDescent="0.35">
      <c r="B31" s="30" t="s">
        <v>19</v>
      </c>
      <c r="C31" s="67" t="s">
        <v>55</v>
      </c>
      <c r="D31" s="68"/>
      <c r="E31" s="68"/>
      <c r="F31" s="68"/>
      <c r="G31" s="68"/>
      <c r="H31" s="68"/>
      <c r="I31" s="68"/>
      <c r="J31" s="68"/>
      <c r="K31" s="68"/>
      <c r="L31" s="68"/>
      <c r="M31" s="68"/>
      <c r="N31" s="68"/>
      <c r="O31" s="68"/>
      <c r="P31" s="68"/>
      <c r="Q31" s="68"/>
    </row>
    <row r="32" spans="2:18" x14ac:dyDescent="0.35">
      <c r="B32" s="31"/>
      <c r="C32" s="70"/>
      <c r="D32" s="70"/>
      <c r="E32" s="70"/>
      <c r="F32" s="70"/>
      <c r="G32" s="70"/>
      <c r="H32" s="70"/>
      <c r="I32" s="70"/>
      <c r="J32" s="70"/>
      <c r="K32" s="70"/>
      <c r="L32" s="70"/>
      <c r="M32" s="70"/>
      <c r="N32" s="70"/>
      <c r="O32" s="70"/>
      <c r="P32" s="70"/>
      <c r="Q32" s="70"/>
    </row>
  </sheetData>
  <mergeCells count="2">
    <mergeCell ref="C31:Q32"/>
    <mergeCell ref="C8:F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0"/>
  <sheetViews>
    <sheetView tabSelected="1" zoomScale="125" zoomScaleNormal="125" zoomScalePageLayoutView="125" workbookViewId="0">
      <selection activeCell="C1" sqref="C1"/>
    </sheetView>
  </sheetViews>
  <sheetFormatPr defaultColWidth="8.81640625" defaultRowHeight="14.5" x14ac:dyDescent="0.35"/>
  <cols>
    <col min="1" max="1" width="22.453125" customWidth="1"/>
    <col min="10" max="10" width="28.1796875" customWidth="1"/>
    <col min="11" max="11" width="12.453125" customWidth="1"/>
  </cols>
  <sheetData>
    <row r="1" spans="1:11" ht="30" customHeight="1" x14ac:dyDescent="0.35">
      <c r="A1" s="74"/>
      <c r="B1" s="74"/>
      <c r="F1" s="66"/>
    </row>
    <row r="2" spans="1:11" ht="18.5" x14ac:dyDescent="0.45">
      <c r="A2" s="86" t="s">
        <v>87</v>
      </c>
      <c r="B2" s="87"/>
      <c r="C2" s="87"/>
      <c r="D2" s="87"/>
      <c r="E2" s="87"/>
      <c r="F2" s="87"/>
      <c r="G2" s="87"/>
      <c r="H2" s="87"/>
      <c r="I2" s="87"/>
      <c r="J2" s="87"/>
      <c r="K2" s="87"/>
    </row>
    <row r="4" spans="1:11" x14ac:dyDescent="0.35">
      <c r="A4" s="36" t="s">
        <v>0</v>
      </c>
      <c r="B4" s="81" t="s">
        <v>34</v>
      </c>
      <c r="C4" s="81"/>
      <c r="D4" s="81"/>
      <c r="E4" s="81"/>
      <c r="F4" s="81"/>
      <c r="G4" s="81"/>
      <c r="H4" s="81"/>
      <c r="I4" s="81"/>
      <c r="J4" s="81"/>
      <c r="K4" s="37" t="s">
        <v>20</v>
      </c>
    </row>
    <row r="5" spans="1:11" ht="29" x14ac:dyDescent="0.35">
      <c r="A5" s="33" t="s">
        <v>21</v>
      </c>
      <c r="B5" s="82" t="s">
        <v>57</v>
      </c>
      <c r="C5" s="82"/>
      <c r="D5" s="82"/>
      <c r="E5" s="82"/>
      <c r="F5" s="82"/>
      <c r="G5" s="82"/>
      <c r="H5" s="82"/>
      <c r="I5" s="82"/>
      <c r="J5" s="82"/>
      <c r="K5" s="32" t="s">
        <v>22</v>
      </c>
    </row>
    <row r="6" spans="1:11" x14ac:dyDescent="0.35">
      <c r="A6" s="33" t="s">
        <v>32</v>
      </c>
      <c r="B6" s="82" t="s">
        <v>65</v>
      </c>
      <c r="C6" s="82"/>
      <c r="D6" s="82"/>
      <c r="E6" s="82"/>
      <c r="F6" s="82"/>
      <c r="G6" s="82"/>
      <c r="H6" s="82"/>
      <c r="I6" s="82"/>
      <c r="J6" s="82"/>
      <c r="K6" s="32" t="s">
        <v>25</v>
      </c>
    </row>
    <row r="7" spans="1:11" x14ac:dyDescent="0.35">
      <c r="A7" s="33" t="s">
        <v>30</v>
      </c>
      <c r="B7" s="82" t="s">
        <v>78</v>
      </c>
      <c r="C7" s="82"/>
      <c r="D7" s="82"/>
      <c r="E7" s="82"/>
      <c r="F7" s="82"/>
      <c r="G7" s="82"/>
      <c r="H7" s="82"/>
      <c r="I7" s="82"/>
      <c r="J7" s="82"/>
      <c r="K7" s="32" t="s">
        <v>25</v>
      </c>
    </row>
    <row r="8" spans="1:11" x14ac:dyDescent="0.35">
      <c r="A8" s="33" t="s">
        <v>1</v>
      </c>
      <c r="B8" s="82" t="s">
        <v>72</v>
      </c>
      <c r="C8" s="82"/>
      <c r="D8" s="82"/>
      <c r="E8" s="82"/>
      <c r="F8" s="82"/>
      <c r="G8" s="82"/>
      <c r="H8" s="82"/>
      <c r="I8" s="82"/>
      <c r="J8" s="82"/>
      <c r="K8" s="34" t="s">
        <v>23</v>
      </c>
    </row>
    <row r="9" spans="1:11" x14ac:dyDescent="0.35">
      <c r="A9" s="33" t="s">
        <v>33</v>
      </c>
      <c r="B9" s="82" t="s">
        <v>46</v>
      </c>
      <c r="C9" s="82"/>
      <c r="D9" s="82"/>
      <c r="E9" s="82"/>
      <c r="F9" s="82"/>
      <c r="G9" s="82"/>
      <c r="H9" s="82"/>
      <c r="I9" s="82"/>
      <c r="J9" s="82"/>
      <c r="K9" s="34" t="s">
        <v>84</v>
      </c>
    </row>
    <row r="10" spans="1:11" x14ac:dyDescent="0.35">
      <c r="A10" s="33" t="s">
        <v>2</v>
      </c>
      <c r="B10" s="82" t="s">
        <v>38</v>
      </c>
      <c r="C10" s="82"/>
      <c r="D10" s="82"/>
      <c r="E10" s="82"/>
      <c r="F10" s="82"/>
      <c r="G10" s="82"/>
      <c r="H10" s="82"/>
      <c r="I10" s="82"/>
      <c r="J10" s="82"/>
      <c r="K10" s="34" t="s">
        <v>24</v>
      </c>
    </row>
    <row r="11" spans="1:11" x14ac:dyDescent="0.35">
      <c r="A11" s="33" t="s">
        <v>16</v>
      </c>
      <c r="B11" s="82" t="s">
        <v>37</v>
      </c>
      <c r="C11" s="82"/>
      <c r="D11" s="82"/>
      <c r="E11" s="82"/>
      <c r="F11" s="82"/>
      <c r="G11" s="82"/>
      <c r="H11" s="82"/>
      <c r="I11" s="82"/>
      <c r="J11" s="82"/>
      <c r="K11" s="34" t="s">
        <v>25</v>
      </c>
    </row>
    <row r="12" spans="1:11" ht="15" customHeight="1" x14ac:dyDescent="0.35">
      <c r="A12" s="33" t="s">
        <v>10</v>
      </c>
      <c r="B12" s="82" t="s">
        <v>36</v>
      </c>
      <c r="C12" s="82"/>
      <c r="D12" s="82"/>
      <c r="E12" s="82"/>
      <c r="F12" s="82"/>
      <c r="G12" s="82"/>
      <c r="H12" s="82"/>
      <c r="I12" s="82"/>
      <c r="J12" s="82"/>
      <c r="K12" s="34" t="s">
        <v>25</v>
      </c>
    </row>
    <row r="13" spans="1:11" x14ac:dyDescent="0.35">
      <c r="A13" s="33" t="s">
        <v>11</v>
      </c>
      <c r="B13" s="82" t="s">
        <v>35</v>
      </c>
      <c r="C13" s="82"/>
      <c r="D13" s="82"/>
      <c r="E13" s="82"/>
      <c r="F13" s="82"/>
      <c r="G13" s="82"/>
      <c r="H13" s="82"/>
      <c r="I13" s="82"/>
      <c r="J13" s="82"/>
      <c r="K13" s="34" t="s">
        <v>25</v>
      </c>
    </row>
    <row r="14" spans="1:11" x14ac:dyDescent="0.35">
      <c r="A14" s="33" t="s">
        <v>3</v>
      </c>
      <c r="B14" s="82" t="s">
        <v>39</v>
      </c>
      <c r="C14" s="82"/>
      <c r="D14" s="82"/>
      <c r="E14" s="82"/>
      <c r="F14" s="82"/>
      <c r="G14" s="82"/>
      <c r="H14" s="82"/>
      <c r="I14" s="82"/>
      <c r="J14" s="82"/>
      <c r="K14" s="34" t="s">
        <v>25</v>
      </c>
    </row>
    <row r="15" spans="1:11" ht="33" customHeight="1" x14ac:dyDescent="0.35">
      <c r="A15" s="33" t="s">
        <v>18</v>
      </c>
      <c r="B15" s="82" t="s">
        <v>79</v>
      </c>
      <c r="C15" s="82"/>
      <c r="D15" s="82"/>
      <c r="E15" s="82"/>
      <c r="F15" s="82"/>
      <c r="G15" s="82"/>
      <c r="H15" s="82"/>
      <c r="I15" s="82"/>
      <c r="J15" s="82"/>
      <c r="K15" s="34" t="s">
        <v>25</v>
      </c>
    </row>
    <row r="16" spans="1:11" ht="30" customHeight="1" x14ac:dyDescent="0.35">
      <c r="A16" s="33" t="s">
        <v>17</v>
      </c>
      <c r="B16" s="83" t="s">
        <v>73</v>
      </c>
      <c r="C16" s="84"/>
      <c r="D16" s="84"/>
      <c r="E16" s="84"/>
      <c r="F16" s="84"/>
      <c r="G16" s="84"/>
      <c r="H16" s="84"/>
      <c r="I16" s="84"/>
      <c r="J16" s="85"/>
      <c r="K16" s="34" t="s">
        <v>25</v>
      </c>
    </row>
    <row r="17" spans="1:11" ht="30" customHeight="1" x14ac:dyDescent="0.35">
      <c r="A17" s="33" t="s">
        <v>12</v>
      </c>
      <c r="B17" s="82" t="s">
        <v>74</v>
      </c>
      <c r="C17" s="82"/>
      <c r="D17" s="82"/>
      <c r="E17" s="82"/>
      <c r="F17" s="82"/>
      <c r="G17" s="82"/>
      <c r="H17" s="82"/>
      <c r="I17" s="82"/>
      <c r="J17" s="82"/>
      <c r="K17" s="34" t="s">
        <v>25</v>
      </c>
    </row>
    <row r="18" spans="1:11" x14ac:dyDescent="0.35">
      <c r="A18" s="33" t="s">
        <v>4</v>
      </c>
      <c r="B18" s="83" t="s">
        <v>44</v>
      </c>
      <c r="C18" s="84"/>
      <c r="D18" s="84"/>
      <c r="E18" s="84"/>
      <c r="F18" s="84"/>
      <c r="G18" s="84"/>
      <c r="H18" s="84"/>
      <c r="I18" s="84"/>
      <c r="J18" s="85"/>
      <c r="K18" s="34" t="s">
        <v>28</v>
      </c>
    </row>
    <row r="19" spans="1:11" ht="27.75" customHeight="1" x14ac:dyDescent="0.35">
      <c r="A19" s="33" t="s">
        <v>66</v>
      </c>
      <c r="B19" s="82" t="s">
        <v>40</v>
      </c>
      <c r="C19" s="82"/>
      <c r="D19" s="82"/>
      <c r="E19" s="82"/>
      <c r="F19" s="82"/>
      <c r="G19" s="82"/>
      <c r="H19" s="82"/>
      <c r="I19" s="82"/>
      <c r="J19" s="82"/>
      <c r="K19" s="34" t="s">
        <v>28</v>
      </c>
    </row>
    <row r="20" spans="1:11" ht="43.5" x14ac:dyDescent="0.35">
      <c r="A20" s="33" t="s">
        <v>26</v>
      </c>
      <c r="B20" s="82" t="s">
        <v>80</v>
      </c>
      <c r="C20" s="82"/>
      <c r="D20" s="82"/>
      <c r="E20" s="82"/>
      <c r="F20" s="82"/>
      <c r="G20" s="82"/>
      <c r="H20" s="82"/>
      <c r="I20" s="82"/>
      <c r="J20" s="82"/>
      <c r="K20" s="32" t="s">
        <v>41</v>
      </c>
    </row>
    <row r="21" spans="1:11" ht="43.5" x14ac:dyDescent="0.35">
      <c r="A21" s="33" t="s">
        <v>27</v>
      </c>
      <c r="B21" s="83" t="s">
        <v>43</v>
      </c>
      <c r="C21" s="84"/>
      <c r="D21" s="84"/>
      <c r="E21" s="84"/>
      <c r="F21" s="84"/>
      <c r="G21" s="84"/>
      <c r="H21" s="84"/>
      <c r="I21" s="84"/>
      <c r="J21" s="85"/>
      <c r="K21" s="32" t="s">
        <v>41</v>
      </c>
    </row>
    <row r="22" spans="1:11" ht="32.25" customHeight="1" x14ac:dyDescent="0.35">
      <c r="A22" s="33" t="s">
        <v>31</v>
      </c>
      <c r="B22" s="83" t="s">
        <v>85</v>
      </c>
      <c r="C22" s="84"/>
      <c r="D22" s="84"/>
      <c r="E22" s="84"/>
      <c r="F22" s="84"/>
      <c r="G22" s="84"/>
      <c r="H22" s="84"/>
      <c r="I22" s="84"/>
      <c r="J22" s="85"/>
      <c r="K22" s="32"/>
    </row>
    <row r="23" spans="1:11" ht="43.5" x14ac:dyDescent="0.35">
      <c r="A23" s="33" t="s">
        <v>48</v>
      </c>
      <c r="B23" s="83" t="s">
        <v>42</v>
      </c>
      <c r="C23" s="84"/>
      <c r="D23" s="84"/>
      <c r="E23" s="84"/>
      <c r="F23" s="84"/>
      <c r="G23" s="84"/>
      <c r="H23" s="84"/>
      <c r="I23" s="84"/>
      <c r="J23" s="85"/>
      <c r="K23" s="32" t="s">
        <v>41</v>
      </c>
    </row>
    <row r="24" spans="1:11" x14ac:dyDescent="0.35">
      <c r="A24" s="33" t="s">
        <v>29</v>
      </c>
      <c r="B24" s="83" t="s">
        <v>67</v>
      </c>
      <c r="C24" s="84"/>
      <c r="D24" s="84"/>
      <c r="E24" s="84"/>
      <c r="F24" s="84"/>
      <c r="G24" s="84"/>
      <c r="H24" s="84"/>
      <c r="I24" s="84"/>
      <c r="J24" s="85"/>
      <c r="K24" s="32"/>
    </row>
    <row r="25" spans="1:11" ht="48" customHeight="1" x14ac:dyDescent="0.35">
      <c r="A25" s="33" t="s">
        <v>83</v>
      </c>
      <c r="B25" s="83" t="s">
        <v>75</v>
      </c>
      <c r="C25" s="84"/>
      <c r="D25" s="84"/>
      <c r="E25" s="84"/>
      <c r="F25" s="84"/>
      <c r="G25" s="84"/>
      <c r="H25" s="84"/>
      <c r="I25" s="84"/>
      <c r="J25" s="85"/>
      <c r="K25" s="32"/>
    </row>
    <row r="26" spans="1:11" ht="22.5" customHeight="1" x14ac:dyDescent="0.35">
      <c r="A26" s="64" t="s">
        <v>68</v>
      </c>
      <c r="B26" s="83" t="s">
        <v>81</v>
      </c>
      <c r="C26" s="84"/>
      <c r="D26" s="84"/>
      <c r="E26" s="84"/>
      <c r="F26" s="84"/>
      <c r="G26" s="84"/>
      <c r="H26" s="84"/>
      <c r="I26" s="84"/>
      <c r="J26" s="85"/>
      <c r="K26" s="32"/>
    </row>
    <row r="27" spans="1:11" ht="48" customHeight="1" x14ac:dyDescent="0.35">
      <c r="A27" s="64" t="s">
        <v>69</v>
      </c>
      <c r="B27" s="83" t="s">
        <v>82</v>
      </c>
      <c r="C27" s="84"/>
      <c r="D27" s="84"/>
      <c r="E27" s="84"/>
      <c r="F27" s="84"/>
      <c r="G27" s="84"/>
      <c r="H27" s="84"/>
      <c r="I27" s="84"/>
      <c r="J27" s="85"/>
      <c r="K27" s="32"/>
    </row>
    <row r="29" spans="1:11" x14ac:dyDescent="0.35">
      <c r="A29" s="75" t="s">
        <v>86</v>
      </c>
      <c r="B29" s="76"/>
      <c r="C29" s="76"/>
      <c r="D29" s="76"/>
      <c r="E29" s="76"/>
      <c r="F29" s="76"/>
      <c r="G29" s="76"/>
      <c r="H29" s="76"/>
      <c r="I29" s="76"/>
      <c r="J29" s="76"/>
      <c r="K29" s="77"/>
    </row>
    <row r="30" spans="1:11" ht="82.5" customHeight="1" x14ac:dyDescent="0.35">
      <c r="A30" s="78"/>
      <c r="B30" s="79"/>
      <c r="C30" s="79"/>
      <c r="D30" s="79"/>
      <c r="E30" s="79"/>
      <c r="F30" s="79"/>
      <c r="G30" s="79"/>
      <c r="H30" s="79"/>
      <c r="I30" s="79"/>
      <c r="J30" s="79"/>
      <c r="K30" s="80"/>
    </row>
  </sheetData>
  <mergeCells count="27">
    <mergeCell ref="B26:J26"/>
    <mergeCell ref="B27:J27"/>
    <mergeCell ref="A2:K2"/>
    <mergeCell ref="B7:J7"/>
    <mergeCell ref="B9:J9"/>
    <mergeCell ref="B22:J22"/>
    <mergeCell ref="B16:J16"/>
    <mergeCell ref="B19:J19"/>
    <mergeCell ref="B18:J18"/>
    <mergeCell ref="B17:J17"/>
    <mergeCell ref="B25:J25"/>
    <mergeCell ref="A1:B1"/>
    <mergeCell ref="A29:K30"/>
    <mergeCell ref="B4:J4"/>
    <mergeCell ref="B8:J8"/>
    <mergeCell ref="B10:J10"/>
    <mergeCell ref="B11:J11"/>
    <mergeCell ref="B15:J15"/>
    <mergeCell ref="B5:J5"/>
    <mergeCell ref="B12:J12"/>
    <mergeCell ref="B13:J13"/>
    <mergeCell ref="B14:J14"/>
    <mergeCell ref="B23:J23"/>
    <mergeCell ref="B24:J24"/>
    <mergeCell ref="B20:J20"/>
    <mergeCell ref="B21:J21"/>
    <mergeCell ref="B6:J6"/>
  </mergeCells>
  <pageMargins left="0.7" right="0.7" top="0.75" bottom="0.75" header="0.3" footer="0.3"/>
  <pageSetup scale="91" fitToHeight="0"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Benefits</vt:lpstr>
      <vt:lpstr>Quarterly Benefits</vt:lpstr>
      <vt:lpstr>State Credits</vt:lpstr>
      <vt:lpstr>Input Directions</vt:lpstr>
    </vt:vector>
  </TitlesOfParts>
  <Company>Wells Fargo 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Hodgkins, Jack</dc:creator>
  <cp:lastModifiedBy>Kim Duty</cp:lastModifiedBy>
  <cp:lastPrinted>2024-09-07T22:04:04Z</cp:lastPrinted>
  <dcterms:created xsi:type="dcterms:W3CDTF">2019-10-17T17:25:22Z</dcterms:created>
  <dcterms:modified xsi:type="dcterms:W3CDTF">2024-09-07T22:04:12Z</dcterms:modified>
</cp:coreProperties>
</file>